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20895" windowHeight="15240"/>
  </bookViews>
  <sheets>
    <sheet name="COSMETICS LST1" sheetId="2" r:id="rId1"/>
    <sheet name="COSMETICS LST2" sheetId="1" r:id="rId2"/>
  </sheets>
  <calcPr calcId="191029"/>
</workbook>
</file>

<file path=xl/calcChain.xml><?xml version="1.0" encoding="utf-8"?>
<calcChain xmlns="http://schemas.openxmlformats.org/spreadsheetml/2006/main">
  <c r="E273" i="1" l="1"/>
  <c r="G273" i="1"/>
  <c r="G99" i="2"/>
  <c r="E99" i="2"/>
  <c r="C96" i="2"/>
  <c r="C59" i="2"/>
  <c r="C58" i="2"/>
  <c r="C57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2" i="2"/>
  <c r="C21" i="2"/>
  <c r="C20" i="2"/>
  <c r="C19" i="2"/>
  <c r="C18" i="2"/>
  <c r="C16" i="2"/>
  <c r="C15" i="2"/>
  <c r="C14" i="2"/>
  <c r="C13" i="2"/>
  <c r="C11" i="2"/>
  <c r="C10" i="2"/>
  <c r="C9" i="2"/>
  <c r="C8" i="2"/>
  <c r="C7" i="2"/>
  <c r="C6" i="2"/>
  <c r="C5" i="2"/>
  <c r="C4" i="2"/>
  <c r="E269" i="1"/>
  <c r="G269" i="1"/>
  <c r="C5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12" i="1"/>
  <c r="C113" i="1"/>
  <c r="C125" i="1"/>
  <c r="C126" i="1"/>
  <c r="C127" i="1"/>
  <c r="C128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6" i="1"/>
  <c r="C207" i="1"/>
  <c r="C213" i="1"/>
  <c r="C214" i="1"/>
  <c r="C215" i="1"/>
  <c r="C218" i="1"/>
  <c r="C223" i="1"/>
  <c r="C224" i="1"/>
  <c r="C225" i="1"/>
  <c r="C226" i="1"/>
  <c r="C229" i="1"/>
  <c r="C230" i="1"/>
  <c r="C231" i="1"/>
  <c r="C232" i="1"/>
  <c r="C233" i="1"/>
  <c r="C235" i="1"/>
  <c r="C237" i="1"/>
  <c r="C239" i="1"/>
  <c r="C241" i="1"/>
  <c r="C243" i="1"/>
  <c r="C244" i="1"/>
  <c r="C245" i="1"/>
  <c r="C246" i="1"/>
  <c r="C247" i="1"/>
  <c r="C259" i="1"/>
  <c r="C260" i="1"/>
  <c r="C261" i="1"/>
  <c r="C262" i="1"/>
  <c r="C263" i="1"/>
  <c r="C264" i="1"/>
  <c r="C266" i="1"/>
  <c r="C267" i="1"/>
</calcChain>
</file>

<file path=xl/sharedStrings.xml><?xml version="1.0" encoding="utf-8"?>
<sst xmlns="http://schemas.openxmlformats.org/spreadsheetml/2006/main" count="505" uniqueCount="492">
  <si>
    <t>'Num. riga</t>
  </si>
  <si>
    <t>'Cod.Articolo</t>
  </si>
  <si>
    <t>'Descrizione</t>
  </si>
  <si>
    <t>'Q.tà</t>
  </si>
  <si>
    <t>'Prezzo unit.</t>
  </si>
  <si>
    <t>CLACOLPSCE-1</t>
  </si>
  <si>
    <t>CLADY KIT 1 Nero A2</t>
  </si>
  <si>
    <t>ART OSSIGENO IT S COLOR 10 VOL</t>
  </si>
  <si>
    <t>CLACOLPSCE-1.1</t>
  </si>
  <si>
    <t>CLADY KIT 1.1 Nero Blu A2</t>
  </si>
  <si>
    <t>CLACOLPSCE-10</t>
  </si>
  <si>
    <t>CLADY KIT 10 Biondo Ultra Chiaro A2</t>
  </si>
  <si>
    <t>CLACOLPSCE-10.3</t>
  </si>
  <si>
    <t>CLADY KIT 10.3 Biondo Ultra Chiaro Dorato A2</t>
  </si>
  <si>
    <t>CLACOLPSCE-3</t>
  </si>
  <si>
    <t>CLADY KIT 3 Castano Scuro A2</t>
  </si>
  <si>
    <t>CLACOLPSCE-4</t>
  </si>
  <si>
    <t>CLADY KIT 4 Castano A2</t>
  </si>
  <si>
    <t>CLACOLPSCE-4.5</t>
  </si>
  <si>
    <t>CLADY KIT 4.5 Mogano A2</t>
  </si>
  <si>
    <t>SEXYHAIR BLONDE SHINING STAR SPRAY 150 ML</t>
  </si>
  <si>
    <t>SEXYHAIR BIG VOLUMIZING CONDITIONER 300 ML</t>
  </si>
  <si>
    <t>SEXYHAIR BIG TOTAL BODY 150ml</t>
  </si>
  <si>
    <t>SEXYHAIR CURLY RECOVER 200ml</t>
  </si>
  <si>
    <t>SEXYHAIR VIBRANT COLOR LOCK CONDITIONER 1000ml</t>
  </si>
  <si>
    <t>SEXYHAIR HEALTHY SHAMPOO 1000ml</t>
  </si>
  <si>
    <t>SEXYHAIR BIG PUSH UP 150 ML</t>
  </si>
  <si>
    <t>SEXYHAIR VIBRANT COLOR GUARD 150 ML</t>
  </si>
  <si>
    <t>SEXYHAIR STYLE POLISHED UP POMADE 50 GR</t>
  </si>
  <si>
    <t>SEXYHAIR STYLE CONVERTIBLE CREME 50 GR</t>
  </si>
  <si>
    <t>SEXYHAIR STYLE BLOW IT UP 150 ML</t>
  </si>
  <si>
    <t>SEXYHAIR HEALTHY CONDITIONER 300 ML</t>
  </si>
  <si>
    <t>SEXYHAIR VIBRANT HAIR PERFECTOR 150 ML</t>
  </si>
  <si>
    <t>SEXYHAIR BIG POWDER PLAY LITE 12 GR</t>
  </si>
  <si>
    <t>SEXYHAIR HEALTHY LEAVE-IN CONDITIONER 250ML</t>
  </si>
  <si>
    <t>SEXYHAIR HEALTHY FRESH HAIR 150 ML</t>
  </si>
  <si>
    <t>CLACOLPSCE-5</t>
  </si>
  <si>
    <t>CLADY KIT 5 Castano Chiaro A2</t>
  </si>
  <si>
    <t>CLACOLPSCE-5.38</t>
  </si>
  <si>
    <t>CLADY KIT 5.38 Cioccolato A2</t>
  </si>
  <si>
    <t>CLACOLPSCE-5.5</t>
  </si>
  <si>
    <t>CLADY KIT 5.5 Mogano Chiaro A2</t>
  </si>
  <si>
    <t>CLACOLPSCE-6</t>
  </si>
  <si>
    <t>CLADY KIT 6 Biondo Scuro A2</t>
  </si>
  <si>
    <t>CLACOLPSCE-6.38</t>
  </si>
  <si>
    <t>CLADY KIT 6.38 Moka A2</t>
  </si>
  <si>
    <t>CLACOLPSCE-6.46</t>
  </si>
  <si>
    <t>CLADY KIT 6.46 TizianO A2</t>
  </si>
  <si>
    <t>CLACOLPSCE-6.6</t>
  </si>
  <si>
    <t>CLADY KIT 6.6 Rosso Scuro A2</t>
  </si>
  <si>
    <t>CLACOLPSCE-7</t>
  </si>
  <si>
    <t>CLADY KIT 7 Biondo  A2</t>
  </si>
  <si>
    <t>CLACOLPSCE-7.3</t>
  </si>
  <si>
    <t>CLADY KIT 7.3 Biondo Dorato A2</t>
  </si>
  <si>
    <t>CLACOLPSCE-7.38</t>
  </si>
  <si>
    <t>CLADY KIT 7.38 Nocciola A2</t>
  </si>
  <si>
    <t>CLACOLPSCE-7.4</t>
  </si>
  <si>
    <t>CLADY KIT 7.4  BIONDO RAMATO A2</t>
  </si>
  <si>
    <t>CLACOLPSCE-7.6</t>
  </si>
  <si>
    <t>CLADY KIT 7.6 Rosso A2</t>
  </si>
  <si>
    <t>CLACOLPSCE-8.3</t>
  </si>
  <si>
    <t>CLADY KIT 8.3  BIONDO CHIARO DORATO A2</t>
  </si>
  <si>
    <t>CLACOLPSCE-9.3</t>
  </si>
  <si>
    <t>CLADY KIT 9.3 BIONDO CHIARPO MOGANO DORATO A2</t>
  </si>
  <si>
    <t>RP HC COLORSMETIQUE 4.25 CASTANO MEDIO CIOCCOLATO 60 ML</t>
  </si>
  <si>
    <t>RP HC 5.41 castano chiaro marrone intenso 50 ml</t>
  </si>
  <si>
    <t>RP HC COLORSMETIQUE 10 BIONDO EXTRACHIARO  60 ml</t>
  </si>
  <si>
    <t>RP HC COLORSMETIQUE 6.25 BIONDO SCURO CIOCCOLATO 60 ml</t>
  </si>
  <si>
    <t>RP HC COLORSMETIQUE 6.42 BIONDO SCURO MARR. PERLA 60 ml</t>
  </si>
  <si>
    <t>RP HC COLORSMETIQUE 7.35 BIONDO AMBRATO 60 ml</t>
  </si>
  <si>
    <t>RP HC COLORSMETIQUE 7.41 biondo nocciola naturale 60 ml</t>
  </si>
  <si>
    <t>RP HC COLORSMETIQUE 8.34 BIONDO CHIARO NOCCIOLA 60 ml</t>
  </si>
  <si>
    <t>RP HC COLORSMETIQUE 9 BIONDO CHIARISSIMO  60 ml</t>
  </si>
  <si>
    <t>RP HC COLORSMETIQUE 9.31 BIONDO CHIARISSIMO BEIGE 60 ml</t>
  </si>
  <si>
    <t>RP NMT HC  5.13  CASTANO CHIARO BEIGE 50 ml</t>
  </si>
  <si>
    <t>RP NMT HC 6.12 BIONDO SCURO GHIACCIATO 50 ml</t>
  </si>
  <si>
    <t>RP NMT HC 6.34 BIONDO SCURO NOCCIOLA 50 ml</t>
  </si>
  <si>
    <t>RP NMT HC 8.12 biondo chiaro ghiacciato 60 ml</t>
  </si>
  <si>
    <t>RP NMT HC 8.42  BIONDO CH MIELE 60 ml</t>
  </si>
  <si>
    <t>RP NMT HC 9.32 BIONDO CHIARISS DOR PERL 60 ml</t>
  </si>
  <si>
    <t>RP VOILA INTENSE 5.65 CASTANO CHIARO BEAUJOLAIS</t>
  </si>
  <si>
    <t>RP VOILA INTENSE 6.1 BIONDO SCURO CENERE</t>
  </si>
  <si>
    <t>RP VOILA INTENSE 6.4 BIONDO SCURO RAME</t>
  </si>
  <si>
    <t>RP VOILA INTENSE 6.41 BIONDO SCURO AMBRATO</t>
  </si>
  <si>
    <t>RP VOILA INTENSE 7.66 ROSSO FUOCO</t>
  </si>
  <si>
    <t>RP VOILA INTENSE 9.0 BIONDO CHIARISSIMO</t>
  </si>
  <si>
    <t>RP VOILA INTENSE SL 12.02 SUPER BIONDO ARG. GHI</t>
  </si>
  <si>
    <t>RP VOILA INTENSE SL 12.10 SUPER BIONDO CENERE</t>
  </si>
  <si>
    <t>ARTEGONINE10</t>
  </si>
  <si>
    <t>ART one60nine 10 ARGENTO 150 ml</t>
  </si>
  <si>
    <t>ARTEGONINE3.77</t>
  </si>
  <si>
    <t>ART one60nine 3.77 CASTANO SCURO MARRONE INTENSO 150 ml</t>
  </si>
  <si>
    <t>ARTEGONINE4.7</t>
  </si>
  <si>
    <t>ART one60nine 4.7 CASTANO MARRONE 150 ml</t>
  </si>
  <si>
    <t>ARTEGONINE5.3</t>
  </si>
  <si>
    <t>ART one60nine 5.3 CAST. CHI. DORATO 150 ml</t>
  </si>
  <si>
    <t>ARTEGONINE5.34</t>
  </si>
  <si>
    <t>ART one60nine 5.34 CASTANO CHIARO DORATO RAME 150 ml</t>
  </si>
  <si>
    <t>ARTEGONINE5.5</t>
  </si>
  <si>
    <t>ART one60nine 5.5 CASTANO CHIARO MOGANO 150  ml</t>
  </si>
  <si>
    <t>ARTEGONINE5.6</t>
  </si>
  <si>
    <t>ART one60nine 5.6 CAST. CHI. ROSSO 150 ml</t>
  </si>
  <si>
    <t>ARTEGONINE5.7</t>
  </si>
  <si>
    <t>ART one60nine 5.7 CASTANO CHIARO MARRONE 150 ml</t>
  </si>
  <si>
    <t>ARTEGONINE5.77</t>
  </si>
  <si>
    <t>ART one60nine 5.77 CASTANO CHIARO MARRONE INTENSO 150 ml</t>
  </si>
  <si>
    <t>ARTEGONINE6.4</t>
  </si>
  <si>
    <t>ART one60nine 6.4 BIONDO SCURO RAME 150 ml</t>
  </si>
  <si>
    <t>ARTEGONINE6.7</t>
  </si>
  <si>
    <t>ART one60nine 6.7 BIONDO SCURO MARRONE 150 ml</t>
  </si>
  <si>
    <t>ARTEGONINE7.5</t>
  </si>
  <si>
    <t>ART one60nine 7.5 BIONDO MOGANO 150 ml</t>
  </si>
  <si>
    <t>ARTEGONINE7.6</t>
  </si>
  <si>
    <t>ART one60nine 7.6 BIONDO ROSSO 150 ml</t>
  </si>
  <si>
    <t>RP SUBLIME 4.20 CASTANO VIOLA INTENSO 75 ML</t>
  </si>
  <si>
    <t>RP SUBLIME 4.41 CASTANO MARRONE PROFONDO 75 ML</t>
  </si>
  <si>
    <t>RP SUBLIME 5.12 CASTANO CHIARO IRIDESCENTE 75 ML</t>
  </si>
  <si>
    <t>RP SUBLIME 5.20 CASTANO CHIARO VIOLA INTENSO 75 ML</t>
  </si>
  <si>
    <t>RP SUBLIME 5.24 CASTANO CHIARO PERLATO RAMATO 75 ML</t>
  </si>
  <si>
    <t>RP SUBLIME 5.4 CASTANO CHIARO RAMATO 75 ML</t>
  </si>
  <si>
    <t>RP SUBLIME 6.13 BIONDO SCURO DORATO CENERE 75 ML</t>
  </si>
  <si>
    <t>RP SUBLIME 6.24 BIONDO SCURO PERLATO RAMATO 75 ML</t>
  </si>
  <si>
    <t>RP SUBLIME 6.3 BIONDO SCURO DORATO 75 ML</t>
  </si>
  <si>
    <t>RP SUBLIME 6.34 BIONDO SCURO DORATO RAME 75 ML</t>
  </si>
  <si>
    <t>RP SUBLIME 6.35 BIONDO SCURO AMBRATO 75 ML</t>
  </si>
  <si>
    <t>RP SUBLIME 6.4 BIONDO SCURO RAMATO 75 ML</t>
  </si>
  <si>
    <t>RP SUBLIME 6.40 BIONDO SCURO RAME INTENSO 75 ML</t>
  </si>
  <si>
    <t>RP SUBLIME 7.12 BIONDO IRIDESCENTE 75 ML</t>
  </si>
  <si>
    <t>RP SUBLIME 7.13 BIONDO DORATO CENERE 75 ML</t>
  </si>
  <si>
    <t>RP SUBLIME 7.24 BIONDO PERLATO RAMATO 75 ML</t>
  </si>
  <si>
    <t>RP SUBLIME 7.32 BIONDO RORATO PERLATO 75 ML</t>
  </si>
  <si>
    <t>RP SUBLIME 7.4 BIONDO RAMATO 75 ML</t>
  </si>
  <si>
    <t>RP SUBLIME 7.41 BIONDO NOCCIOLA 75 ML</t>
  </si>
  <si>
    <t>RP SUBLIME 9.12 BIONDO CHIARISSIMO IRIDESCENTE 75 ML</t>
  </si>
  <si>
    <t>RP SUBLIME 9.13 BIONDO CHIARISSIMO DORATO CENERE 75 ML</t>
  </si>
  <si>
    <t>RP SUBLIME 9.2 BIONDO CHIARISSIMO IRIDESCENTE 75 ML</t>
  </si>
  <si>
    <t>RP SUBLIME 6.65 BIONDO SCURO ROSSO MOGANO INTENSO 75 ML</t>
  </si>
  <si>
    <t>RP SUBLIME 5.66 CASTANO CHIARO ROSSO INTENSO 75 ML</t>
  </si>
  <si>
    <t>RP SUBLIME FRAGRANCE GOURMAND BOOSTER 24*1ML</t>
  </si>
  <si>
    <t>MASCHERA NERA PEEL OFF LIQUIDA 18 GR IROHA</t>
  </si>
  <si>
    <t>DFT033</t>
  </si>
  <si>
    <t>MOUSSE DOPO DOCCIA LAVANDA Beauty Note 200 ml</t>
  </si>
  <si>
    <t>DFT063</t>
  </si>
  <si>
    <t>TONICO ADDOLCENTE  Beauty Note 1 L</t>
  </si>
  <si>
    <t>TON031016001</t>
  </si>
  <si>
    <t>TONICO ADDOLCENTE  Beauty Note 500 ML</t>
  </si>
  <si>
    <t>DFT055</t>
  </si>
  <si>
    <t>SAPONE SOLIDO ARGAN Oliva 140 g</t>
  </si>
  <si>
    <t>DFT056</t>
  </si>
  <si>
    <t>SAPONE SOLIDO BOROTALCO Oliva 140 g</t>
  </si>
  <si>
    <t>DFT057</t>
  </si>
  <si>
    <t>SAPONE SOLIDO CALENDULA Oliva 140 g</t>
  </si>
  <si>
    <t>DFT058</t>
  </si>
  <si>
    <t>SAPONE SOLIDO CUOIO Oliva 140 g</t>
  </si>
  <si>
    <t>CREMA AUTOABBRONZANTE PER IL VISO LABOR</t>
  </si>
  <si>
    <t>MOUSSE AUTOABBRONZANTE CORPO LABOR</t>
  </si>
  <si>
    <t>FG0011</t>
  </si>
  <si>
    <t>B &amp; B c 10 Crema Rassodante Corpo 500 ml</t>
  </si>
  <si>
    <t>FG0035</t>
  </si>
  <si>
    <t>B &amp; B c 18 Crema Piedi 250 ml</t>
  </si>
  <si>
    <t>FG0034</t>
  </si>
  <si>
    <t>B &amp; B c 21 Crema Mani 500 ml</t>
  </si>
  <si>
    <t>FG0036</t>
  </si>
  <si>
    <t>B &amp; B c 22 Crema Mani 250 ml</t>
  </si>
  <si>
    <t>FG0029</t>
  </si>
  <si>
    <t>B &amp; B v 6 Crema Esfoliante Viso 250 ml</t>
  </si>
  <si>
    <t>FG0026</t>
  </si>
  <si>
    <t>B &amp; B v 8 Crema Idratante 50 ml</t>
  </si>
  <si>
    <t>FG0028</t>
  </si>
  <si>
    <t>B &amp; B c 5 Crema Dimagrante Riscaldante corpo 500 ml</t>
  </si>
  <si>
    <t>FG0016</t>
  </si>
  <si>
    <t>B &amp; B c 4 Crema Anticellulite 500 ml</t>
  </si>
  <si>
    <t>FG0027</t>
  </si>
  <si>
    <t>B &amp; B v 9 Maschera Idratante 250 ml</t>
  </si>
  <si>
    <t>CB1002020C</t>
  </si>
  <si>
    <t>BXE C20 OLIO DA MASS.EMOLLIENTE 500 ml</t>
  </si>
  <si>
    <t>CB1002021C</t>
  </si>
  <si>
    <t>BXE C21 OLIO DA MASSAGGIO 500 ml</t>
  </si>
  <si>
    <t>BXE KIT FIOR DI PELLE Istituto</t>
  </si>
  <si>
    <t>BXE KIT SEMPRE PIU BELLA</t>
  </si>
  <si>
    <t>ELIZABETH ARDEN GREEN TEA CREMA CORPO 250ml</t>
  </si>
  <si>
    <t>CIGLIA LUNGHE INTERE NATURALI</t>
  </si>
  <si>
    <t>CB1001022V</t>
  </si>
  <si>
    <t>BXE V22 GEL LENITIVO ELASTICIZZANTE 50 ml</t>
  </si>
  <si>
    <t>BKA BIOETIKA BI LIVE ARGENTO 75 ML</t>
  </si>
  <si>
    <t>BKA BIOETIKA BI LIVE CAFFE 75 ML</t>
  </si>
  <si>
    <t>BKA BIOETIKA BI LIVE MIELE 75 ML</t>
  </si>
  <si>
    <t>BKA BIOETIKA BI LIVE MOKA 75 ML</t>
  </si>
  <si>
    <t>BKA BIOETIKA BI LIVE PLATINO 75 ML</t>
  </si>
  <si>
    <t>BKA BIOETIKA BI LIVE RAME VIVO 75 ML</t>
  </si>
  <si>
    <t>BKA BIOETIKA BI LIVE ROSSO VIVO 75 ML</t>
  </si>
  <si>
    <t>BKA BIOETIKA BI LIVE VIOLA VIVO 75 ML</t>
  </si>
  <si>
    <t>RV VOLUME + LENGHT MAGNIFIED MASCARA</t>
  </si>
  <si>
    <t>RV CREME EYE SHADOW 705 CREME BRULEE ombretto in crema</t>
  </si>
  <si>
    <t>RV CREME EYE SHADOW 715  ESPRESSO ombretto in crema</t>
  </si>
  <si>
    <t>RV CREME EYE SHADOW 720 CHOCOLATE ombretto in crema</t>
  </si>
  <si>
    <t>RV CREME EYE SHADOW 745 CHERRY BLOSSOM ombretto in crema</t>
  </si>
  <si>
    <t>RV LIPGLOSS 205 NOW PINK lucidalabbra</t>
  </si>
  <si>
    <t>RV LIPGLOSS 210 PINKISSIMO lucidalabbra</t>
  </si>
  <si>
    <t>RV LIPGLOSS 215 SUPER NATURAL lucidalabbra</t>
  </si>
  <si>
    <t>RV LIPGLOSS 235 PINK POP lucidalabbra</t>
  </si>
  <si>
    <t>RV LIPGLOSS 240 FATAL APPLE lucidalabbra</t>
  </si>
  <si>
    <t>RV LIPSTICK CREAM 720 FIRE&amp;ICE rossetto crema</t>
  </si>
  <si>
    <t>RV LIPSTICK CREAM 750 KISS ME CORAL rossetto crema</t>
  </si>
  <si>
    <t>RV LIPSTICK CREME 740 CERTAINLY RED rossetto perlato</t>
  </si>
  <si>
    <t>RV LIPSTICK MATTE 006 REALLY RED rossetto</t>
  </si>
  <si>
    <t>RV LIPSTICK PEARL 028 CHERRY BLOSSOM rossetto perlato</t>
  </si>
  <si>
    <t>RV LIPSTICK PEARL 030 PINK PEARL rossetto perlato</t>
  </si>
  <si>
    <t>RV LIPSTICK PEARL 103 CARAMEL GLACE rossetto perlato</t>
  </si>
  <si>
    <t>RV LIPSTICK PEARL 120 APRICOT FANTASY rossetto perlato</t>
  </si>
  <si>
    <t>RV LIPSTICK PEARL 353 CAPPUCCIONO rossetto perlato</t>
  </si>
  <si>
    <t>RV LIPSTICK PEARL 362 CINNAMON BRONZE rossetto perlato</t>
  </si>
  <si>
    <t>RV LIPSTICK PEARL 430 SOFTSILVER ROSE rossetto perlato</t>
  </si>
  <si>
    <t>RV LIPSTICK PEARL 450 GENTLEMEN PREFERE PINK rossetto perlat</t>
  </si>
  <si>
    <t>RV LIPSTICK PEARL 610 GOLDPEARL PLUM rossetto perlato</t>
  </si>
  <si>
    <t>RV LIPSTICK SHINE 820 PINK COGNITO rossetto perlato</t>
  </si>
  <si>
    <t>RV LIQUID LINER BLACK 001 eye liner liquido</t>
  </si>
  <si>
    <t>RV MATTE BALM 205 ELUSIVE balsamo labbra</t>
  </si>
  <si>
    <t>RV MATTE BALM 250 STANDOUT balsamo labbra</t>
  </si>
  <si>
    <t>RV MATTE BALM 270 FIERY  balsamo labbra</t>
  </si>
  <si>
    <t>RV MATTE LIPCOLOR 620 HD FLIRTATION rossetto liquido opaco</t>
  </si>
  <si>
    <t>RV MATTE LIPCOLOR 625 HD LOVE rossetto liquido opaco</t>
  </si>
  <si>
    <t>RV MATTE LIPCOLOR 660 HD ROMANCE  rossetto liquido opaco</t>
  </si>
  <si>
    <t>RV MATTE LIPCOLOR 665 HD INTENSITY  rossetto liquido opaco</t>
  </si>
  <si>
    <t>RV MATTE LIPCOLOR 650 HD SPARK  ossetto liquido opaco</t>
  </si>
  <si>
    <t>RV MATTE LIPCOLOR 670 HD CRUSH rossetto liquido opaco</t>
  </si>
  <si>
    <t>RV MATTE LIPCOLOR 675 HD INFATUATION rossetto liquido opaco</t>
  </si>
  <si>
    <t>RV MATTE LIPCOLOR METAL 680 HD GLAM rossetto liquido</t>
  </si>
  <si>
    <t>RV MATTE LIPCOLOR METAL 690 HD GLEAM rossetto liquido</t>
  </si>
  <si>
    <t>RV MATTE LIPCOLOR METAL 705 HD SHINE rossetto liquido</t>
  </si>
  <si>
    <t>RV MATTE LIPCOLOR METAL 715 HD GLOW rossetto liquido</t>
  </si>
  <si>
    <t>RV MATTE LIPCOLOR METAL 720 HD LUSTER rossetto liquido</t>
  </si>
  <si>
    <t>QUICK NUANCE 24 GRIGIO</t>
  </si>
  <si>
    <t>QUICK NUANCE 62</t>
  </si>
  <si>
    <t>QUICK NUANCE 43</t>
  </si>
  <si>
    <t>QUICK NUANCE 44</t>
  </si>
  <si>
    <t>QUICK NUANCE 54</t>
  </si>
  <si>
    <t>QUICK NUANCE 05 APRICOT</t>
  </si>
  <si>
    <t>QUICK NUANCE 63</t>
  </si>
  <si>
    <t>QUICK NUANCE 61</t>
  </si>
  <si>
    <t>QUICK NUANCE 03 GIALLO</t>
  </si>
  <si>
    <t>QUICK NUANCE 29 BLUE SEA</t>
  </si>
  <si>
    <t>QUICK NUANCE 18 VERDE ACQUA</t>
  </si>
  <si>
    <t>QUICK NUANCE 66</t>
  </si>
  <si>
    <t>QUICK NUANCE 26 RUBIN</t>
  </si>
  <si>
    <t>QUICK NUANCE 25 MARRONE CHIARO</t>
  </si>
  <si>
    <t>QUICK NUANCE 67</t>
  </si>
  <si>
    <t>QUICK NUANCE 19 VERDE</t>
  </si>
  <si>
    <t>QUICK NUANCE 56</t>
  </si>
  <si>
    <t>SMALTO GEL ESTROSA VIOLA 14 ml</t>
  </si>
  <si>
    <t>SMALTO GEL ESTROSA MOKA 14 ml</t>
  </si>
  <si>
    <t>SMALTO GEL ESTROSA FUME 14 ml</t>
  </si>
  <si>
    <t>SMALTO GEL ESTROSA PLATINUM 7 ml</t>
  </si>
  <si>
    <t>SMALTO GEL ESTROSA VIOLA GLAMOUR 7 ml</t>
  </si>
  <si>
    <t>SMALTO GEL ESTROSA FUME' 7 ml</t>
  </si>
  <si>
    <t>SMALTO GEL ESTROSA STARLIGHT 7 ml</t>
  </si>
  <si>
    <t>SMALTO GEL ESTROSA MAGENTA 7 ml</t>
  </si>
  <si>
    <t>SMALTO GEL ESTROSA SPARKLING GOLD 7 ml</t>
  </si>
  <si>
    <t>DIKSON GEL IGIENIZZANTE MANI 100 ml</t>
  </si>
  <si>
    <t>B065</t>
  </si>
  <si>
    <t>SALVIETTE DISINFETTANTI PHARMA TRADE 100 PZ</t>
  </si>
  <si>
    <t>SALVIETTE DISINFETTANTI BACTISAN 72 PZ</t>
  </si>
  <si>
    <t>SALVIETTE IMBIBITE DI SOLUZIONE DISINFETTANTE 72PZ</t>
  </si>
  <si>
    <t>PHIT001</t>
  </si>
  <si>
    <t>PHITOFARMA  IGIENIZZANTE MANI 75 ml</t>
  </si>
  <si>
    <t>LB090</t>
  </si>
  <si>
    <t>IGIENIZZANTE MANI SPRAY LABOR 100 ml</t>
  </si>
  <si>
    <t>IGNX</t>
  </si>
  <si>
    <t>IGIEN-X GEL DETERGENTE IGIENIZZANTE 500 ML</t>
  </si>
  <si>
    <t>IGX02</t>
  </si>
  <si>
    <t>IGIEN-X SPRAY SANIFICANTE 100 ML</t>
  </si>
  <si>
    <t>IGX01</t>
  </si>
  <si>
    <t>IGIEN-X SPRAY SANIFICANTE 400 ML</t>
  </si>
  <si>
    <t>SOAP DISINFETTANTE BATTERICIDA 1 L XANITALIA</t>
  </si>
  <si>
    <t>DISINFETTANTE BACTISAN 2000 CHIRURGICO 1000 ml</t>
  </si>
  <si>
    <t>DISINFETTANTE BACTISINE ALCOLICO 2000 STRUMENTI CHIRURG. 1L</t>
  </si>
  <si>
    <t>B081</t>
  </si>
  <si>
    <t>DISINFETTANTE FUNGHICIDA E VIRUCIDA DISICIDE 1500 ml</t>
  </si>
  <si>
    <t>BAYE.002</t>
  </si>
  <si>
    <t>DISINFETTANTE HYGIENIST 750 ml BAYER</t>
  </si>
  <si>
    <t>DISINFETTANTE INDOLORE PER CUTE LH 1000 ml</t>
  </si>
  <si>
    <t>B013</t>
  </si>
  <si>
    <t>DISINFETTANTE PHARMAFORM PER SUPERFICI 1000 ml</t>
  </si>
  <si>
    <t>B040</t>
  </si>
  <si>
    <t>DISINFETTANTE PHARMASIL 1000 ML</t>
  </si>
  <si>
    <t>STON.001</t>
  </si>
  <si>
    <t>DISINFETTANTE SANI FLASH STONES 1L</t>
  </si>
  <si>
    <t>B016</t>
  </si>
  <si>
    <t>DISINFETTANTE SEPTALDEIDE 1 Lt</t>
  </si>
  <si>
    <t>CLORIGIEN TANICA DETERGENTE A BASE DI CLORO 5Lt</t>
  </si>
  <si>
    <t>STERILIZZATORE PRO UV LED PORTABLE XANITALIA</t>
  </si>
  <si>
    <t>STERILIZZATORE PRO UV LED WAND XANITALIA</t>
  </si>
  <si>
    <t>STERILIZZATORE UV PERSONAL CASE XANITALIA</t>
  </si>
  <si>
    <t>ACC3894</t>
  </si>
  <si>
    <t>MASCHERINA MONOUSO ROIAL 1=25</t>
  </si>
  <si>
    <t>IGXAC10</t>
  </si>
  <si>
    <t>IGIEN-X Visiera Protettiva in PET da 500 micro m.</t>
  </si>
  <si>
    <t>BUSTE POLIETILENE TRASPARENTE LABOR 1000 PZ</t>
  </si>
  <si>
    <t>CREW 3 IN 1 100 ML</t>
  </si>
  <si>
    <t>CREW CLASSIC DAILY MOISTUR SH 100 ml</t>
  </si>
  <si>
    <t>CREW DAILY CONDITIONER 250 ML NEW</t>
  </si>
  <si>
    <t>CREW FIRM HOLD GEL TUBE 100 ml</t>
  </si>
  <si>
    <t>R20656</t>
  </si>
  <si>
    <t>CREW LIQUID LINE GROOM 200 ML</t>
  </si>
  <si>
    <t>CREW POWER CLEANSER SHAMPOO REMOVER 250 ml</t>
  </si>
  <si>
    <t>PT0374</t>
  </si>
  <si>
    <t>TERMOSPAZZOLA SLEEKY MELCAP</t>
  </si>
  <si>
    <t>PHON SEXYHAIR STYLE SMOOTH LOOCK</t>
  </si>
  <si>
    <t>P1630000</t>
  </si>
  <si>
    <t>PIASTRA BLOND STUDIO L OREAL</t>
  </si>
  <si>
    <t>TOSATRICE I BLACK MUSTER</t>
  </si>
  <si>
    <t>HC0369</t>
  </si>
  <si>
    <t>TOSATRICE TRIMMING MELCAP</t>
  </si>
  <si>
    <t>LAMPADA A LED PER UNGHIE STARLED S2 XANITALIA</t>
  </si>
  <si>
    <t>PT0327</t>
  </si>
  <si>
    <t>FERRO BELONDA</t>
  </si>
  <si>
    <t>FERRO DOUBLE CERAMIC 19 MM XANITALIA</t>
  </si>
  <si>
    <t>FERRO DOUBLE CERAMIC 22 MM XANITALIA</t>
  </si>
  <si>
    <t>FERRO DOUBLE CERAMIC 25 MM XANITALIA</t>
  </si>
  <si>
    <t>FERRO TRASFORMER MUSTER</t>
  </si>
  <si>
    <t>FERRO TRIPLO MINI WAVE LABOR</t>
  </si>
  <si>
    <t>LN0910-023HP</t>
  </si>
  <si>
    <t>LADY NAIL FRESA ricambio LN0910-023HP</t>
  </si>
  <si>
    <t>LN1510-014HP</t>
  </si>
  <si>
    <t>LADY NAIL FRESA ricambio LN1510-014HP</t>
  </si>
  <si>
    <t>LN5410-060HP</t>
  </si>
  <si>
    <t>LADY NAIL FRESA ricambio LN5410-060HP</t>
  </si>
  <si>
    <t>LN5450-060HP</t>
  </si>
  <si>
    <t>LADY NAIL FRESA ricambio LN5450-060HP</t>
  </si>
  <si>
    <t>LN6220-040HP</t>
  </si>
  <si>
    <t>LADY NAIL FRESA ricambio LN6220-040HP</t>
  </si>
  <si>
    <t>LN7110-040HP</t>
  </si>
  <si>
    <t>LADY NAIL FRESA ricambio LN7110-040HP</t>
  </si>
  <si>
    <t>LN7110-050HP</t>
  </si>
  <si>
    <t>LADY NAIL FRESA ricambio LN7110-050HP</t>
  </si>
  <si>
    <t>LN7210-040HP</t>
  </si>
  <si>
    <t>LADY NAIL FRESA ricambio LN7210-040HP</t>
  </si>
  <si>
    <t>LN1006</t>
  </si>
  <si>
    <t>LADY NAIL LIMA BLOCCO NERO</t>
  </si>
  <si>
    <t>LADY.181</t>
  </si>
  <si>
    <t>LADY NAIL PRIMER NON ACIDO 15 ML</t>
  </si>
  <si>
    <t>LN412</t>
  </si>
  <si>
    <t>LADY NAIL STEP SECRET  - 15 ml</t>
  </si>
  <si>
    <t>SCALDACERA A RULLO "Tres Jolie" con reg</t>
  </si>
  <si>
    <t>SCALDACERA A RULLO ROIAL</t>
  </si>
  <si>
    <t>SCALDARULLO SET EVOLUTION XANITALIA</t>
  </si>
  <si>
    <t>KIT DEPILAZIONE KRISTAL ROIAL</t>
  </si>
  <si>
    <t>PACK TERMIX  6 SPAZZOLE + SPRAY LUCIDANTE</t>
  </si>
  <si>
    <t>SGORBIA nr. 12 N.1 PEZZO</t>
  </si>
  <si>
    <t>VL0423N</t>
  </si>
  <si>
    <t>BEAUTY STRASS NERO BAULETTO</t>
  </si>
  <si>
    <t>DIFFUSORE PIUMA</t>
  </si>
  <si>
    <t>LAME "PLATINUM" conf. 5 lame</t>
  </si>
  <si>
    <t>Importo  netto</t>
  </si>
  <si>
    <t>TOTALE</t>
  </si>
  <si>
    <t>Immagine</t>
  </si>
  <si>
    <t>RP GM SOFT LIGHTENER ENERGIZER 15 VOLUMI 600 ml</t>
  </si>
  <si>
    <t>RP INT.DERMAL CLEASING CLAY 15 X 18 ml</t>
  </si>
  <si>
    <t>RP INTRAGEN DETOX RESTORE MASCHERA 200 ML</t>
  </si>
  <si>
    <t>RP INTRAGEN Sebum Balance - Treatment 125 ml</t>
  </si>
  <si>
    <t>RP ORO DECOLORANTE RITUALS BOX da 8 bustine da 40 gr</t>
  </si>
  <si>
    <t>RP ORO DECOLORANTE RITUALS bustina da 40 gr</t>
  </si>
  <si>
    <t>RP RCC ANTIFADING COLOR TREATMENT 150 ml</t>
  </si>
  <si>
    <t>RP RCC ANTIFADING CONDITIONER 750 ml</t>
  </si>
  <si>
    <t>R401500001</t>
  </si>
  <si>
    <t>RP SENSOR SH.SECCHI 150 ML</t>
  </si>
  <si>
    <t>RP SUBLIME FRAGRANCE SENSUAL BOOSTER 24*1ML</t>
  </si>
  <si>
    <t>RP SUBLIME FRAGRANCE ZEN SPIRIT BOOSTER 24*1ML</t>
  </si>
  <si>
    <t>RP SUBLIME OSSIGENO 35 VOL. 900 ML</t>
  </si>
  <si>
    <t>RP VOILA OSSIGENO 30 Volumi 900 ml</t>
  </si>
  <si>
    <t>E2158600</t>
  </si>
  <si>
    <t>OR DECAPANTE  EFASSOR 12x28 gr</t>
  </si>
  <si>
    <t>RP BE FABUL. FINE CONDITIONER 750 ML</t>
  </si>
  <si>
    <t>RP BE FABUL. FINE VOLUMIZING HAIR SPRAY 80 ML</t>
  </si>
  <si>
    <t>RP BE FABUL. NORMAL CONDITIONER 250 ML</t>
  </si>
  <si>
    <t>RP BE FABUL. NORMAL SERUM ANTI AGE 80 ML</t>
  </si>
  <si>
    <t>RP BLONDERFUL BOND DEFENDER 750 ml</t>
  </si>
  <si>
    <t>S025CARE813</t>
  </si>
  <si>
    <t>NECTA  AURUM CONFORT 5 MASK 200  ml</t>
  </si>
  <si>
    <t>S025CARE827</t>
  </si>
  <si>
    <t>NECTA  AURUM NOURISHING CLEASING FOAM 200  ml</t>
  </si>
  <si>
    <t>S025AETE025</t>
  </si>
  <si>
    <t>NECTA AETEREA KIARO DEVELOPING CREAM 25 VOLUMI 400 ml</t>
  </si>
  <si>
    <t>S025AETE113</t>
  </si>
  <si>
    <t>NECTA AETEREA KIARO LIGHTNING CREAM 300 ml</t>
  </si>
  <si>
    <t>S025AETE040</t>
  </si>
  <si>
    <t>NECTA AETEREA OXY DEVELOPER 40 VOLUMI 750 ml</t>
  </si>
  <si>
    <t>S025AETE111</t>
  </si>
  <si>
    <t>NECTA AETEREA PURE HAIR CLEANSER 500 ml</t>
  </si>
  <si>
    <t>DIKSON B85 MASCHRA ANTICRESPO 1000 ml</t>
  </si>
  <si>
    <t>DIKSON MOUSSE&amp;COLOR 200 ml GRIGIO TOPO</t>
  </si>
  <si>
    <t>SEXYHAIR BIG GET LAYERED 300 ML</t>
  </si>
  <si>
    <t>SEXYHAIR BIG SPRAY &amp; STAY 300 ML</t>
  </si>
  <si>
    <t>SEXYHAIR BIG TOTAL BODY 30ml</t>
  </si>
  <si>
    <t>SEXYHAIR BLONDE SULFATE FREE BOMBSHELL BLONDE CONDITIO 50 ML</t>
  </si>
  <si>
    <t>SEXYHAIR HEALTHY  FRESH HAIR 50 ML</t>
  </si>
  <si>
    <t>SEXYHAIR HEALTHY PURE ADDICTION 50 ML</t>
  </si>
  <si>
    <t>SEXYHAIR HEALTHY SOY TRI-WHEAT LEAVE IN CONDITIONER 50 ML</t>
  </si>
  <si>
    <t>SEXYHAIR STYLE HARD UP 50 ML</t>
  </si>
  <si>
    <t>SEXYHAIR VIBRANT COLOR GUARD 30 ML</t>
  </si>
  <si>
    <t>SEXYHAIR VIBRANT COLOR LOOCK SHAMPOO 50 ML</t>
  </si>
  <si>
    <t>SEXYHAIR VIBRANT SULFATE-FREE COLOR LOCK CONDITIONER 50 ML</t>
  </si>
  <si>
    <t>ART CREATIVE CONTROL CREAM 300 ML</t>
  </si>
  <si>
    <t>ART DESIR D ORIENT CALMING AFTER SHAVE BALM 75 ml</t>
  </si>
  <si>
    <t>ART EASY CARE ENERGIZER SCALP LOTION 10 X 8 ML</t>
  </si>
  <si>
    <t>BRG SEA AND POOL MASCHERA SUN 250 ML</t>
  </si>
  <si>
    <t>BRG SEA AND POOL SHAMPOO SUN 250 ML</t>
  </si>
  <si>
    <t>CRA001</t>
  </si>
  <si>
    <t>CRACK SHAMPOO CLEAN AND SOAPER 296 ml</t>
  </si>
  <si>
    <t>ER. UNIBALANCE CREMA MOUSSE RIGEN. 200 ml</t>
  </si>
  <si>
    <t>ER. UNIBALANCE CREMA SUBLIMANTE 200 ml</t>
  </si>
  <si>
    <t>ER. UNIBALANCE NEBBIA IDR. 75 ml</t>
  </si>
  <si>
    <t>LB13077</t>
  </si>
  <si>
    <t>HC SUMMERTIME 2020 CREMA PROTETTIVA PER CAPELLI 150 ml</t>
  </si>
  <si>
    <t>LB13076</t>
  </si>
  <si>
    <t>HC SUMMERTIME 2020 MASCHERA PER CAPELLI DOPO SOLE 200 ml</t>
  </si>
  <si>
    <t>LB13075</t>
  </si>
  <si>
    <t>HC SUMMERTIME 2020 SHAMPOO DOCCIA DOPO SOLE 250 ml</t>
  </si>
  <si>
    <t>K042525</t>
  </si>
  <si>
    <t>KEMON HAIR RELIEF SHAMPOO 250 ML</t>
  </si>
  <si>
    <t>KEROL400</t>
  </si>
  <si>
    <t>KEROL LACCA NO GAS DIREZIONALE FORTE 400ml</t>
  </si>
  <si>
    <t>KEROL</t>
  </si>
  <si>
    <t>KEROL LACCA SPRAY MODELLANTE FORTE 500 ml</t>
  </si>
  <si>
    <t>ARTEGO10N</t>
  </si>
  <si>
    <t>ART IT S COL. 10N  BIONDO PLATINO</t>
  </si>
  <si>
    <t>ARTEGO12.02</t>
  </si>
  <si>
    <t>ART IT S COL. 12.02 SUPERSCHIARENTE NAT. BEIGE IRISE</t>
  </si>
  <si>
    <t>ARTEGO12.1</t>
  </si>
  <si>
    <t>ART IT S COL. 12.1 SUPERSCHIARENTE CENERE</t>
  </si>
  <si>
    <t>ARTEGO1N</t>
  </si>
  <si>
    <t>ART IT S COL. 1N NERO</t>
  </si>
  <si>
    <t>ARTEGO2N</t>
  </si>
  <si>
    <t>ART IT S COL. 2N BRUNO</t>
  </si>
  <si>
    <t>ARTEGO3.16</t>
  </si>
  <si>
    <t>ART IT S COL. 3.16 CAST. SC. CEN. ROS</t>
  </si>
  <si>
    <t>ARTEGO4.4</t>
  </si>
  <si>
    <t>ART IT S COL. 4.4 CASTANO RAME</t>
  </si>
  <si>
    <t>ARTEGO4.5</t>
  </si>
  <si>
    <t>ART IT S COL. 4.5 CASTANO MOGANO</t>
  </si>
  <si>
    <t>ARTEGO4.6</t>
  </si>
  <si>
    <t>ART IT S COL. 4.6 CASTANO ROSSO</t>
  </si>
  <si>
    <t>ARTEGO5.43</t>
  </si>
  <si>
    <t>ART IT S COL. 5.43 CAS. CH. RAME DOR</t>
  </si>
  <si>
    <t>ARTEGO5.6</t>
  </si>
  <si>
    <t>ART IT S COL. 5.6 CASTANO CH. ROSSO</t>
  </si>
  <si>
    <t>ARTEGO6.5</t>
  </si>
  <si>
    <t>ART IT S COL. 6.5 BIONDO SCU. MOGANO</t>
  </si>
  <si>
    <t>ARTEGO6.6</t>
  </si>
  <si>
    <t>ART IT S COL. 6.6 BIONDO SCU. ROSSO</t>
  </si>
  <si>
    <t>ARTEGO6.64</t>
  </si>
  <si>
    <t>ART IT S COL. 6.64 BIO. SCU. ROS. RAM</t>
  </si>
  <si>
    <t>ARTEGO7.16</t>
  </si>
  <si>
    <t>ART IT S COL. 7.16 BIONDO CEN. ROSSO</t>
  </si>
  <si>
    <t>ARTEGO7.31</t>
  </si>
  <si>
    <t>ART IT S COL. 7.31 BIONDO DOR.FREDDO</t>
  </si>
  <si>
    <t>ARTEGO7.4</t>
  </si>
  <si>
    <t>ART IT S COL. 7.4 BIONDO RAME</t>
  </si>
  <si>
    <t>ARTEGO7.40</t>
  </si>
  <si>
    <t>ART IT S COL. 7.40 BIONDO ARANCIO</t>
  </si>
  <si>
    <t>ARTEGO7.46</t>
  </si>
  <si>
    <t>ART IT S COL. 7.46 biondo  rame rosso 150 ml</t>
  </si>
  <si>
    <t>ARTEGO7.5</t>
  </si>
  <si>
    <t>ART IT S COL. 7.5 BIONDO MOGANO</t>
  </si>
  <si>
    <t>ARTEGO7.64</t>
  </si>
  <si>
    <t>ART IT S COL. 7.64 BIONDO ROSSO RAME</t>
  </si>
  <si>
    <t>ARTEGO7S</t>
  </si>
  <si>
    <t>ART IT S COL. 7S BIONDO SABBIA</t>
  </si>
  <si>
    <t>ARTEGO8.1</t>
  </si>
  <si>
    <t>ART IT S COL. 8.1 BIONDO CHIARO CEN.</t>
  </si>
  <si>
    <t>ARTEGO8.33</t>
  </si>
  <si>
    <t>ART IT S COL. 8.33 BIONDO CH DOR INT.</t>
  </si>
  <si>
    <t>ARTEGO8.4</t>
  </si>
  <si>
    <t>ART IT S COL. 8.4 BIONDO CHIARO RAME</t>
  </si>
  <si>
    <t>ARTEGO8.43</t>
  </si>
  <si>
    <t>ART IT S COL. 8.43 BIONDO CH.RAME DOR</t>
  </si>
  <si>
    <t>ARTEGO8.46</t>
  </si>
  <si>
    <t>ART IT S COL. 8.46 BIONDO CH.RAME ROSSO</t>
  </si>
  <si>
    <t>ARTEGO9.4</t>
  </si>
  <si>
    <t>ART IT S COL. 9.4 BIOND. CHIARIS. RAM</t>
  </si>
  <si>
    <t>ARTEGO9S</t>
  </si>
  <si>
    <t>ART IT S COL. 9S BION. CHIARIS SABBIA</t>
  </si>
  <si>
    <t>ARTEGONEUTRO</t>
  </si>
  <si>
    <t>ART IT S COL. NEUTRO</t>
  </si>
  <si>
    <t>RP BLONDE UP 7 gentle powder 500 gr</t>
  </si>
  <si>
    <t>S025CARE724</t>
  </si>
  <si>
    <t>NECTA INSUM RESQUTICLE125 ml</t>
  </si>
  <si>
    <t>RETAIL</t>
  </si>
  <si>
    <t>TOTAL RETAIL</t>
  </si>
  <si>
    <t>QUANTITY</t>
  </si>
  <si>
    <t>TOTAL LISTA 1</t>
  </si>
  <si>
    <t>TOTAL ALL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</si>
</sst>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1" applyNumberFormat="0" applyAlignment="0" applyProtection="0"/>
    <xf numFmtId="0" fontId="15" fillId="0" borderId="6" applyNumberFormat="0" applyFill="0" applyAlignment="0" applyProtection="0"/>
    <xf numFmtId="0" fontId="16" fillId="31" borderId="0" applyNumberFormat="0" applyBorder="0" applyAlignment="0" applyProtection="0"/>
    <xf numFmtId="0" fontId="1" fillId="32" borderId="7" applyNumberFormat="0" applyFont="0" applyAlignment="0" applyProtection="0"/>
    <xf numFmtId="0" fontId="17" fillId="2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6">
    <xf numFmtId="0" fontId="0" fillId="0" borderId="0" xfId="0"/>
    <xf numFmtId="164" fontId="0" fillId="0" borderId="0" xfId="28" applyFont="1"/>
    <xf numFmtId="164" fontId="0" fillId="0" borderId="0" xfId="28" quotePrefix="1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164" fontId="0" fillId="0" borderId="0" xfId="28" applyFont="1" applyAlignment="1">
      <alignment vertical="center"/>
    </xf>
    <xf numFmtId="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164" fontId="2" fillId="0" borderId="0" xfId="28" applyFont="1"/>
    <xf numFmtId="164" fontId="2" fillId="0" borderId="0" xfId="28" quotePrefix="1" applyFont="1"/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jpeg"/><Relationship Id="rId13" Type="http://schemas.openxmlformats.org/officeDocument/2006/relationships/image" Target="../media/image24.jpeg"/><Relationship Id="rId18" Type="http://schemas.openxmlformats.org/officeDocument/2006/relationships/image" Target="../media/image29.jpeg"/><Relationship Id="rId26" Type="http://schemas.openxmlformats.org/officeDocument/2006/relationships/image" Target="../media/image37.jpeg"/><Relationship Id="rId3" Type="http://schemas.openxmlformats.org/officeDocument/2006/relationships/image" Target="../media/image14.jpeg"/><Relationship Id="rId21" Type="http://schemas.openxmlformats.org/officeDocument/2006/relationships/image" Target="../media/image32.jpeg"/><Relationship Id="rId7" Type="http://schemas.openxmlformats.org/officeDocument/2006/relationships/image" Target="../media/image18.jpeg"/><Relationship Id="rId12" Type="http://schemas.openxmlformats.org/officeDocument/2006/relationships/image" Target="../media/image23.jpeg"/><Relationship Id="rId17" Type="http://schemas.openxmlformats.org/officeDocument/2006/relationships/image" Target="../media/image28.jpeg"/><Relationship Id="rId25" Type="http://schemas.openxmlformats.org/officeDocument/2006/relationships/image" Target="../media/image36.jpeg"/><Relationship Id="rId2" Type="http://schemas.openxmlformats.org/officeDocument/2006/relationships/image" Target="../media/image13.jpeg"/><Relationship Id="rId16" Type="http://schemas.openxmlformats.org/officeDocument/2006/relationships/image" Target="../media/image27.jpeg"/><Relationship Id="rId20" Type="http://schemas.openxmlformats.org/officeDocument/2006/relationships/image" Target="../media/image31.jpeg"/><Relationship Id="rId1" Type="http://schemas.openxmlformats.org/officeDocument/2006/relationships/image" Target="../media/image12.jpeg"/><Relationship Id="rId6" Type="http://schemas.openxmlformats.org/officeDocument/2006/relationships/image" Target="../media/image17.jpeg"/><Relationship Id="rId11" Type="http://schemas.openxmlformats.org/officeDocument/2006/relationships/image" Target="../media/image22.jpeg"/><Relationship Id="rId24" Type="http://schemas.openxmlformats.org/officeDocument/2006/relationships/image" Target="../media/image35.jpeg"/><Relationship Id="rId5" Type="http://schemas.openxmlformats.org/officeDocument/2006/relationships/image" Target="../media/image16.jpeg"/><Relationship Id="rId15" Type="http://schemas.openxmlformats.org/officeDocument/2006/relationships/image" Target="../media/image26.jpeg"/><Relationship Id="rId23" Type="http://schemas.openxmlformats.org/officeDocument/2006/relationships/image" Target="../media/image34.png"/><Relationship Id="rId28" Type="http://schemas.openxmlformats.org/officeDocument/2006/relationships/image" Target="../media/image39.jpeg"/><Relationship Id="rId10" Type="http://schemas.openxmlformats.org/officeDocument/2006/relationships/image" Target="../media/image21.jpeg"/><Relationship Id="rId19" Type="http://schemas.openxmlformats.org/officeDocument/2006/relationships/image" Target="../media/image30.jpeg"/><Relationship Id="rId4" Type="http://schemas.openxmlformats.org/officeDocument/2006/relationships/image" Target="../media/image15.jpeg"/><Relationship Id="rId9" Type="http://schemas.openxmlformats.org/officeDocument/2006/relationships/image" Target="../media/image20.jpeg"/><Relationship Id="rId14" Type="http://schemas.openxmlformats.org/officeDocument/2006/relationships/image" Target="../media/image25.jpeg"/><Relationship Id="rId22" Type="http://schemas.openxmlformats.org/officeDocument/2006/relationships/image" Target="../media/image33.jpeg"/><Relationship Id="rId27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6</xdr:row>
      <xdr:rowOff>161925</xdr:rowOff>
    </xdr:from>
    <xdr:to>
      <xdr:col>1</xdr:col>
      <xdr:colOff>733425</xdr:colOff>
      <xdr:row>6</xdr:row>
      <xdr:rowOff>1019175</xdr:rowOff>
    </xdr:to>
    <xdr:pic>
      <xdr:nvPicPr>
        <xdr:cNvPr id="2049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1381125"/>
          <a:ext cx="466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9</xdr:row>
      <xdr:rowOff>114300</xdr:rowOff>
    </xdr:from>
    <xdr:to>
      <xdr:col>1</xdr:col>
      <xdr:colOff>809625</xdr:colOff>
      <xdr:row>9</xdr:row>
      <xdr:rowOff>866775</xdr:rowOff>
    </xdr:to>
    <xdr:pic>
      <xdr:nvPicPr>
        <xdr:cNvPr id="2050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2828925"/>
          <a:ext cx="6096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16</xdr:row>
      <xdr:rowOff>190500</xdr:rowOff>
    </xdr:from>
    <xdr:to>
      <xdr:col>1</xdr:col>
      <xdr:colOff>923925</xdr:colOff>
      <xdr:row>16</xdr:row>
      <xdr:rowOff>962025</xdr:rowOff>
    </xdr:to>
    <xdr:pic>
      <xdr:nvPicPr>
        <xdr:cNvPr id="2051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2950" y="5010150"/>
          <a:ext cx="7715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19</xdr:row>
      <xdr:rowOff>142875</xdr:rowOff>
    </xdr:from>
    <xdr:to>
      <xdr:col>1</xdr:col>
      <xdr:colOff>638175</xdr:colOff>
      <xdr:row>19</xdr:row>
      <xdr:rowOff>933450</xdr:rowOff>
    </xdr:to>
    <xdr:pic>
      <xdr:nvPicPr>
        <xdr:cNvPr id="2052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95350" y="6391275"/>
          <a:ext cx="333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21</xdr:row>
      <xdr:rowOff>152400</xdr:rowOff>
    </xdr:from>
    <xdr:to>
      <xdr:col>1</xdr:col>
      <xdr:colOff>723900</xdr:colOff>
      <xdr:row>21</xdr:row>
      <xdr:rowOff>990600</xdr:rowOff>
    </xdr:to>
    <xdr:pic>
      <xdr:nvPicPr>
        <xdr:cNvPr id="2053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04875" y="7629525"/>
          <a:ext cx="4095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31</xdr:row>
      <xdr:rowOff>152400</xdr:rowOff>
    </xdr:from>
    <xdr:to>
      <xdr:col>1</xdr:col>
      <xdr:colOff>685800</xdr:colOff>
      <xdr:row>31</xdr:row>
      <xdr:rowOff>885825</xdr:rowOff>
    </xdr:to>
    <xdr:pic>
      <xdr:nvPicPr>
        <xdr:cNvPr id="2054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19150" y="10372725"/>
          <a:ext cx="457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51</xdr:row>
      <xdr:rowOff>219075</xdr:rowOff>
    </xdr:from>
    <xdr:to>
      <xdr:col>1</xdr:col>
      <xdr:colOff>923925</xdr:colOff>
      <xdr:row>51</xdr:row>
      <xdr:rowOff>866775</xdr:rowOff>
    </xdr:to>
    <xdr:pic>
      <xdr:nvPicPr>
        <xdr:cNvPr id="2055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" y="15163800"/>
          <a:ext cx="742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53</xdr:row>
      <xdr:rowOff>114300</xdr:rowOff>
    </xdr:from>
    <xdr:to>
      <xdr:col>1</xdr:col>
      <xdr:colOff>762000</xdr:colOff>
      <xdr:row>53</xdr:row>
      <xdr:rowOff>952500</xdr:rowOff>
    </xdr:to>
    <xdr:pic>
      <xdr:nvPicPr>
        <xdr:cNvPr id="2056" name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95350" y="16240125"/>
          <a:ext cx="457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58</xdr:row>
      <xdr:rowOff>142875</xdr:rowOff>
    </xdr:from>
    <xdr:to>
      <xdr:col>1</xdr:col>
      <xdr:colOff>666750</xdr:colOff>
      <xdr:row>58</xdr:row>
      <xdr:rowOff>904875</xdr:rowOff>
    </xdr:to>
    <xdr:pic>
      <xdr:nvPicPr>
        <xdr:cNvPr id="2057" name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42975" y="18107025"/>
          <a:ext cx="3143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60</xdr:row>
      <xdr:rowOff>171450</xdr:rowOff>
    </xdr:from>
    <xdr:to>
      <xdr:col>1</xdr:col>
      <xdr:colOff>685800</xdr:colOff>
      <xdr:row>60</xdr:row>
      <xdr:rowOff>895350</xdr:rowOff>
    </xdr:to>
    <xdr:pic>
      <xdr:nvPicPr>
        <xdr:cNvPr id="2058" name="Immagin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66775" y="19278600"/>
          <a:ext cx="4095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63</xdr:row>
      <xdr:rowOff>180975</xdr:rowOff>
    </xdr:from>
    <xdr:to>
      <xdr:col>1</xdr:col>
      <xdr:colOff>657225</xdr:colOff>
      <xdr:row>63</xdr:row>
      <xdr:rowOff>1057275</xdr:rowOff>
    </xdr:to>
    <xdr:pic>
      <xdr:nvPicPr>
        <xdr:cNvPr id="2059" name="Immagin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95350" y="20735925"/>
          <a:ext cx="3524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3</xdr:row>
      <xdr:rowOff>200025</xdr:rowOff>
    </xdr:from>
    <xdr:to>
      <xdr:col>2</xdr:col>
      <xdr:colOff>0</xdr:colOff>
      <xdr:row>3</xdr:row>
      <xdr:rowOff>1000125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771525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41</xdr:row>
      <xdr:rowOff>133350</xdr:rowOff>
    </xdr:from>
    <xdr:to>
      <xdr:col>1</xdr:col>
      <xdr:colOff>876300</xdr:colOff>
      <xdr:row>41</xdr:row>
      <xdr:rowOff>952500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025" y="8915400"/>
          <a:ext cx="5810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78</xdr:row>
      <xdr:rowOff>66675</xdr:rowOff>
    </xdr:from>
    <xdr:to>
      <xdr:col>1</xdr:col>
      <xdr:colOff>885825</xdr:colOff>
      <xdr:row>78</xdr:row>
      <xdr:rowOff>981075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04875" y="16735425"/>
          <a:ext cx="647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102</xdr:row>
      <xdr:rowOff>200025</xdr:rowOff>
    </xdr:from>
    <xdr:to>
      <xdr:col>1</xdr:col>
      <xdr:colOff>1066800</xdr:colOff>
      <xdr:row>102</xdr:row>
      <xdr:rowOff>914400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0" y="22298025"/>
          <a:ext cx="876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111</xdr:row>
      <xdr:rowOff>142875</xdr:rowOff>
    </xdr:from>
    <xdr:to>
      <xdr:col>1</xdr:col>
      <xdr:colOff>828675</xdr:colOff>
      <xdr:row>111</xdr:row>
      <xdr:rowOff>1000125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42975" y="24812625"/>
          <a:ext cx="5524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122</xdr:row>
      <xdr:rowOff>133350</xdr:rowOff>
    </xdr:from>
    <xdr:to>
      <xdr:col>1</xdr:col>
      <xdr:colOff>885825</xdr:colOff>
      <xdr:row>122</xdr:row>
      <xdr:rowOff>1181100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42975" y="27851100"/>
          <a:ext cx="6096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128</xdr:row>
      <xdr:rowOff>85725</xdr:rowOff>
    </xdr:from>
    <xdr:to>
      <xdr:col>1</xdr:col>
      <xdr:colOff>942975</xdr:colOff>
      <xdr:row>128</xdr:row>
      <xdr:rowOff>1123950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19150" y="30022800"/>
          <a:ext cx="7905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132</xdr:row>
      <xdr:rowOff>133350</xdr:rowOff>
    </xdr:from>
    <xdr:to>
      <xdr:col>1</xdr:col>
      <xdr:colOff>800100</xdr:colOff>
      <xdr:row>132</xdr:row>
      <xdr:rowOff>1143000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0" y="31832550"/>
          <a:ext cx="4191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137</xdr:row>
      <xdr:rowOff>142875</xdr:rowOff>
    </xdr:from>
    <xdr:to>
      <xdr:col>1</xdr:col>
      <xdr:colOff>1028700</xdr:colOff>
      <xdr:row>137</xdr:row>
      <xdr:rowOff>1019175</xdr:rowOff>
    </xdr:to>
    <xdr:pic>
      <xdr:nvPicPr>
        <xdr:cNvPr id="1033" name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62025" y="33918525"/>
          <a:ext cx="7334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141</xdr:row>
      <xdr:rowOff>142875</xdr:rowOff>
    </xdr:from>
    <xdr:to>
      <xdr:col>1</xdr:col>
      <xdr:colOff>1057275</xdr:colOff>
      <xdr:row>141</xdr:row>
      <xdr:rowOff>1095375</xdr:rowOff>
    </xdr:to>
    <xdr:pic>
      <xdr:nvPicPr>
        <xdr:cNvPr id="1034" name="Immagin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90575" y="35566350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143</xdr:row>
      <xdr:rowOff>85725</xdr:rowOff>
    </xdr:from>
    <xdr:to>
      <xdr:col>1</xdr:col>
      <xdr:colOff>942975</xdr:colOff>
      <xdr:row>143</xdr:row>
      <xdr:rowOff>1009650</xdr:rowOff>
    </xdr:to>
    <xdr:pic>
      <xdr:nvPicPr>
        <xdr:cNvPr id="1035" name="Immagin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33450" y="36890325"/>
          <a:ext cx="6762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162</xdr:row>
      <xdr:rowOff>123825</xdr:rowOff>
    </xdr:from>
    <xdr:to>
      <xdr:col>1</xdr:col>
      <xdr:colOff>1009650</xdr:colOff>
      <xdr:row>162</xdr:row>
      <xdr:rowOff>1076325</xdr:rowOff>
    </xdr:to>
    <xdr:pic>
      <xdr:nvPicPr>
        <xdr:cNvPr id="1036" name="Immagin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85825" y="41500425"/>
          <a:ext cx="7905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171</xdr:row>
      <xdr:rowOff>142875</xdr:rowOff>
    </xdr:from>
    <xdr:to>
      <xdr:col>1</xdr:col>
      <xdr:colOff>1000125</xdr:colOff>
      <xdr:row>171</xdr:row>
      <xdr:rowOff>809625</xdr:rowOff>
    </xdr:to>
    <xdr:pic>
      <xdr:nvPicPr>
        <xdr:cNvPr id="1037" name="Immagin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62025" y="44300775"/>
          <a:ext cx="7048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206</xdr:row>
      <xdr:rowOff>114300</xdr:rowOff>
    </xdr:from>
    <xdr:to>
      <xdr:col>1</xdr:col>
      <xdr:colOff>762000</xdr:colOff>
      <xdr:row>206</xdr:row>
      <xdr:rowOff>1095375</xdr:rowOff>
    </xdr:to>
    <xdr:pic>
      <xdr:nvPicPr>
        <xdr:cNvPr id="1038" name="Immagin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42975" y="52730400"/>
          <a:ext cx="4857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207</xdr:row>
      <xdr:rowOff>47625</xdr:rowOff>
    </xdr:from>
    <xdr:to>
      <xdr:col>1</xdr:col>
      <xdr:colOff>733425</xdr:colOff>
      <xdr:row>207</xdr:row>
      <xdr:rowOff>1123950</xdr:rowOff>
    </xdr:to>
    <xdr:pic>
      <xdr:nvPicPr>
        <xdr:cNvPr id="1039" name="Immagin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33450" y="53854350"/>
          <a:ext cx="4667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209</xdr:row>
      <xdr:rowOff>85725</xdr:rowOff>
    </xdr:from>
    <xdr:to>
      <xdr:col>1</xdr:col>
      <xdr:colOff>838200</xdr:colOff>
      <xdr:row>209</xdr:row>
      <xdr:rowOff>981075</xdr:rowOff>
    </xdr:to>
    <xdr:pic>
      <xdr:nvPicPr>
        <xdr:cNvPr id="1040" name="Immagin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33450" y="55378350"/>
          <a:ext cx="5715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210</xdr:row>
      <xdr:rowOff>200025</xdr:rowOff>
    </xdr:from>
    <xdr:to>
      <xdr:col>1</xdr:col>
      <xdr:colOff>752475</xdr:colOff>
      <xdr:row>210</xdr:row>
      <xdr:rowOff>1057275</xdr:rowOff>
    </xdr:to>
    <xdr:pic>
      <xdr:nvPicPr>
        <xdr:cNvPr id="1041" name="Immagin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019175" y="56559450"/>
          <a:ext cx="4000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177</xdr:row>
      <xdr:rowOff>47625</xdr:rowOff>
    </xdr:from>
    <xdr:to>
      <xdr:col>1</xdr:col>
      <xdr:colOff>1028700</xdr:colOff>
      <xdr:row>177</xdr:row>
      <xdr:rowOff>1009650</xdr:rowOff>
    </xdr:to>
    <xdr:pic>
      <xdr:nvPicPr>
        <xdr:cNvPr id="1042" name="Immagine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828675" y="46110525"/>
          <a:ext cx="8667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222</xdr:row>
      <xdr:rowOff>95250</xdr:rowOff>
    </xdr:from>
    <xdr:to>
      <xdr:col>1</xdr:col>
      <xdr:colOff>981075</xdr:colOff>
      <xdr:row>222</xdr:row>
      <xdr:rowOff>1000125</xdr:rowOff>
    </xdr:to>
    <xdr:pic>
      <xdr:nvPicPr>
        <xdr:cNvPr id="1043" name="Immagine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66775" y="59769375"/>
          <a:ext cx="7810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230</xdr:row>
      <xdr:rowOff>85725</xdr:rowOff>
    </xdr:from>
    <xdr:to>
      <xdr:col>1</xdr:col>
      <xdr:colOff>828675</xdr:colOff>
      <xdr:row>230</xdr:row>
      <xdr:rowOff>1038225</xdr:rowOff>
    </xdr:to>
    <xdr:pic>
      <xdr:nvPicPr>
        <xdr:cNvPr id="1044" name="Immagine 2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23925" y="62179200"/>
          <a:ext cx="571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232</xdr:row>
      <xdr:rowOff>133350</xdr:rowOff>
    </xdr:from>
    <xdr:to>
      <xdr:col>1</xdr:col>
      <xdr:colOff>828675</xdr:colOff>
      <xdr:row>232</xdr:row>
      <xdr:rowOff>1047750</xdr:rowOff>
    </xdr:to>
    <xdr:pic>
      <xdr:nvPicPr>
        <xdr:cNvPr id="1045" name="Immagine 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38225" y="63598425"/>
          <a:ext cx="457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235</xdr:row>
      <xdr:rowOff>123825</xdr:rowOff>
    </xdr:from>
    <xdr:to>
      <xdr:col>1</xdr:col>
      <xdr:colOff>1047750</xdr:colOff>
      <xdr:row>235</xdr:row>
      <xdr:rowOff>914400</xdr:rowOff>
    </xdr:to>
    <xdr:pic>
      <xdr:nvPicPr>
        <xdr:cNvPr id="1046" name="Immagine 2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28675" y="65131950"/>
          <a:ext cx="8858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236</xdr:row>
      <xdr:rowOff>161925</xdr:rowOff>
    </xdr:from>
    <xdr:to>
      <xdr:col>1</xdr:col>
      <xdr:colOff>981075</xdr:colOff>
      <xdr:row>236</xdr:row>
      <xdr:rowOff>1066800</xdr:rowOff>
    </xdr:to>
    <xdr:pic>
      <xdr:nvPicPr>
        <xdr:cNvPr id="1047" name="Immagine 2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809625" y="66198750"/>
          <a:ext cx="838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237</xdr:row>
      <xdr:rowOff>142875</xdr:rowOff>
    </xdr:from>
    <xdr:to>
      <xdr:col>1</xdr:col>
      <xdr:colOff>1066800</xdr:colOff>
      <xdr:row>237</xdr:row>
      <xdr:rowOff>876300</xdr:rowOff>
    </xdr:to>
    <xdr:pic>
      <xdr:nvPicPr>
        <xdr:cNvPr id="1048" name="Immagine 2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81050" y="67360800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261</xdr:row>
      <xdr:rowOff>152400</xdr:rowOff>
    </xdr:from>
    <xdr:to>
      <xdr:col>1</xdr:col>
      <xdr:colOff>1066800</xdr:colOff>
      <xdr:row>261</xdr:row>
      <xdr:rowOff>800100</xdr:rowOff>
    </xdr:to>
    <xdr:pic>
      <xdr:nvPicPr>
        <xdr:cNvPr id="1049" name="Immagine 2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81050" y="75504675"/>
          <a:ext cx="9525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259</xdr:row>
      <xdr:rowOff>152400</xdr:rowOff>
    </xdr:from>
    <xdr:to>
      <xdr:col>1</xdr:col>
      <xdr:colOff>1009650</xdr:colOff>
      <xdr:row>259</xdr:row>
      <xdr:rowOff>1000125</xdr:rowOff>
    </xdr:to>
    <xdr:pic>
      <xdr:nvPicPr>
        <xdr:cNvPr id="1050" name="Immagine 2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895350" y="74152125"/>
          <a:ext cx="7810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258</xdr:row>
      <xdr:rowOff>152400</xdr:rowOff>
    </xdr:from>
    <xdr:to>
      <xdr:col>1</xdr:col>
      <xdr:colOff>952500</xdr:colOff>
      <xdr:row>258</xdr:row>
      <xdr:rowOff>838200</xdr:rowOff>
    </xdr:to>
    <xdr:pic>
      <xdr:nvPicPr>
        <xdr:cNvPr id="1051" name="Immagine 2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23925" y="73104375"/>
          <a:ext cx="6953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242</xdr:row>
      <xdr:rowOff>180975</xdr:rowOff>
    </xdr:from>
    <xdr:to>
      <xdr:col>2</xdr:col>
      <xdr:colOff>0</xdr:colOff>
      <xdr:row>242</xdr:row>
      <xdr:rowOff>790575</xdr:rowOff>
    </xdr:to>
    <xdr:pic>
      <xdr:nvPicPr>
        <xdr:cNvPr id="1052" name="Immagine 2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14375" y="69170550"/>
          <a:ext cx="1019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zoomScaleNormal="100" workbookViewId="0">
      <selection activeCell="D92" sqref="D92"/>
    </sheetView>
  </sheetViews>
  <sheetFormatPr defaultColWidth="8.85546875" defaultRowHeight="15" x14ac:dyDescent="0.25"/>
  <cols>
    <col min="2" max="2" width="13.85546875" customWidth="1"/>
    <col min="3" max="3" width="15.42578125" bestFit="1" customWidth="1"/>
    <col min="4" max="4" width="64.42578125" bestFit="1" customWidth="1"/>
    <col min="6" max="6" width="11.85546875" style="1" bestFit="1" customWidth="1"/>
    <col min="7" max="7" width="20.5703125" style="1" customWidth="1"/>
  </cols>
  <sheetData>
    <row r="1" spans="1:7" ht="21" x14ac:dyDescent="0.35">
      <c r="D1" s="4"/>
    </row>
    <row r="3" spans="1:7" x14ac:dyDescent="0.25">
      <c r="A3" s="3" t="s">
        <v>0</v>
      </c>
      <c r="B3" s="3" t="s">
        <v>355</v>
      </c>
      <c r="C3" s="3" t="s">
        <v>1</v>
      </c>
      <c r="D3" s="3" t="s">
        <v>2</v>
      </c>
      <c r="E3" s="3" t="s">
        <v>489</v>
      </c>
      <c r="F3" s="10" t="s">
        <v>487</v>
      </c>
      <c r="G3" s="11" t="s">
        <v>488</v>
      </c>
    </row>
    <row r="4" spans="1:7" x14ac:dyDescent="0.25">
      <c r="A4">
        <v>10</v>
      </c>
      <c r="C4" t="str">
        <f>"7208803000"</f>
        <v>7208803000</v>
      </c>
      <c r="D4" t="s">
        <v>356</v>
      </c>
      <c r="E4">
        <v>5</v>
      </c>
      <c r="F4" s="1">
        <v>10</v>
      </c>
      <c r="G4" s="1">
        <v>50</v>
      </c>
    </row>
    <row r="5" spans="1:7" x14ac:dyDescent="0.25">
      <c r="A5">
        <v>20</v>
      </c>
      <c r="C5" t="str">
        <f>"200559"</f>
        <v>200559</v>
      </c>
      <c r="D5" t="s">
        <v>357</v>
      </c>
      <c r="E5">
        <v>4</v>
      </c>
      <c r="F5" s="1">
        <v>8</v>
      </c>
      <c r="G5" s="1">
        <v>32</v>
      </c>
    </row>
    <row r="6" spans="1:7" x14ac:dyDescent="0.25">
      <c r="A6">
        <v>30</v>
      </c>
      <c r="C6" t="str">
        <f>"7220386000"</f>
        <v>7220386000</v>
      </c>
      <c r="D6" t="s">
        <v>358</v>
      </c>
      <c r="E6">
        <v>2</v>
      </c>
      <c r="F6" s="1">
        <v>20</v>
      </c>
      <c r="G6" s="1">
        <v>40</v>
      </c>
    </row>
    <row r="7" spans="1:7" s="5" customFormat="1" ht="87.95" customHeight="1" x14ac:dyDescent="0.25">
      <c r="A7" s="5">
        <v>40</v>
      </c>
      <c r="C7" s="5" t="str">
        <f>"7208813000"</f>
        <v>7208813000</v>
      </c>
      <c r="D7" s="5" t="s">
        <v>359</v>
      </c>
      <c r="E7" s="5">
        <v>3</v>
      </c>
      <c r="F7" s="6">
        <v>22</v>
      </c>
      <c r="G7" s="6">
        <v>66</v>
      </c>
    </row>
    <row r="8" spans="1:7" x14ac:dyDescent="0.25">
      <c r="A8">
        <v>50</v>
      </c>
      <c r="C8" t="str">
        <f>"7220851000"</f>
        <v>7220851000</v>
      </c>
      <c r="D8" t="s">
        <v>360</v>
      </c>
      <c r="E8">
        <v>3</v>
      </c>
      <c r="F8" s="1">
        <v>30</v>
      </c>
      <c r="G8" s="1">
        <v>90</v>
      </c>
    </row>
    <row r="9" spans="1:7" x14ac:dyDescent="0.25">
      <c r="A9">
        <v>60</v>
      </c>
      <c r="C9" t="str">
        <f>"7220851001"</f>
        <v>7220851001</v>
      </c>
      <c r="D9" t="s">
        <v>361</v>
      </c>
      <c r="E9">
        <v>13</v>
      </c>
      <c r="F9" s="1">
        <v>5</v>
      </c>
      <c r="G9" s="1">
        <v>65</v>
      </c>
    </row>
    <row r="10" spans="1:7" s="5" customFormat="1" ht="75.95" customHeight="1" x14ac:dyDescent="0.25">
      <c r="A10" s="5">
        <v>70</v>
      </c>
      <c r="C10" s="5" t="str">
        <f>"7221196000"</f>
        <v>7221196000</v>
      </c>
      <c r="D10" s="5" t="s">
        <v>362</v>
      </c>
      <c r="E10" s="5">
        <v>14</v>
      </c>
      <c r="F10" s="6">
        <v>30</v>
      </c>
      <c r="G10" s="6">
        <v>420</v>
      </c>
    </row>
    <row r="11" spans="1:7" x14ac:dyDescent="0.25">
      <c r="A11">
        <v>80</v>
      </c>
      <c r="C11" t="str">
        <f>"7221195000"</f>
        <v>7221195000</v>
      </c>
      <c r="D11" t="s">
        <v>363</v>
      </c>
      <c r="E11">
        <v>8</v>
      </c>
      <c r="F11" s="1">
        <v>30</v>
      </c>
      <c r="G11" s="1">
        <v>240</v>
      </c>
    </row>
    <row r="12" spans="1:7" x14ac:dyDescent="0.25">
      <c r="A12">
        <v>90</v>
      </c>
      <c r="C12" t="s">
        <v>364</v>
      </c>
      <c r="D12" t="s">
        <v>365</v>
      </c>
      <c r="E12">
        <v>5</v>
      </c>
      <c r="F12" s="1">
        <v>12</v>
      </c>
      <c r="G12" s="1">
        <v>60</v>
      </c>
    </row>
    <row r="13" spans="1:7" x14ac:dyDescent="0.25">
      <c r="A13">
        <v>100</v>
      </c>
      <c r="C13" t="str">
        <f>"7243188000"</f>
        <v>7243188000</v>
      </c>
      <c r="D13" t="s">
        <v>366</v>
      </c>
      <c r="E13">
        <v>3</v>
      </c>
      <c r="F13" s="1">
        <v>35</v>
      </c>
      <c r="G13" s="1">
        <v>105</v>
      </c>
    </row>
    <row r="14" spans="1:7" x14ac:dyDescent="0.25">
      <c r="A14">
        <v>110</v>
      </c>
      <c r="C14" t="str">
        <f>"7243186000"</f>
        <v>7243186000</v>
      </c>
      <c r="D14" t="s">
        <v>367</v>
      </c>
      <c r="E14">
        <v>2</v>
      </c>
      <c r="F14" s="1">
        <v>35</v>
      </c>
      <c r="G14" s="1">
        <v>70</v>
      </c>
    </row>
    <row r="15" spans="1:7" x14ac:dyDescent="0.25">
      <c r="A15">
        <v>120</v>
      </c>
      <c r="C15" t="str">
        <f>"7243177000"</f>
        <v>7243177000</v>
      </c>
      <c r="D15" t="s">
        <v>368</v>
      </c>
      <c r="E15">
        <v>3</v>
      </c>
      <c r="F15" s="1">
        <v>18</v>
      </c>
      <c r="G15" s="1">
        <v>54</v>
      </c>
    </row>
    <row r="16" spans="1:7" x14ac:dyDescent="0.25">
      <c r="A16">
        <v>130</v>
      </c>
      <c r="C16" t="str">
        <f>"7208728000"</f>
        <v>7208728000</v>
      </c>
      <c r="D16" t="s">
        <v>369</v>
      </c>
      <c r="E16">
        <v>2</v>
      </c>
      <c r="F16" s="1">
        <v>18</v>
      </c>
      <c r="G16" s="1">
        <v>36</v>
      </c>
    </row>
    <row r="17" spans="1:7" s="5" customFormat="1" ht="83.1" customHeight="1" x14ac:dyDescent="0.25">
      <c r="A17" s="5">
        <v>140</v>
      </c>
      <c r="C17" s="5" t="s">
        <v>370</v>
      </c>
      <c r="D17" s="5" t="s">
        <v>371</v>
      </c>
      <c r="E17" s="5">
        <v>3</v>
      </c>
      <c r="F17" s="6">
        <v>100</v>
      </c>
      <c r="G17" s="6">
        <v>300</v>
      </c>
    </row>
    <row r="18" spans="1:7" x14ac:dyDescent="0.25">
      <c r="A18">
        <v>150</v>
      </c>
      <c r="C18" t="str">
        <f>"7222476000"</f>
        <v>7222476000</v>
      </c>
      <c r="D18" t="s">
        <v>372</v>
      </c>
      <c r="E18">
        <v>3</v>
      </c>
      <c r="F18" s="1">
        <v>40</v>
      </c>
      <c r="G18" s="1">
        <v>120</v>
      </c>
    </row>
    <row r="19" spans="1:7" x14ac:dyDescent="0.25">
      <c r="A19">
        <v>160</v>
      </c>
      <c r="C19" t="str">
        <f>"7222482000"</f>
        <v>7222482000</v>
      </c>
      <c r="D19" t="s">
        <v>373</v>
      </c>
      <c r="E19">
        <v>9</v>
      </c>
      <c r="F19" s="1">
        <v>20</v>
      </c>
      <c r="G19" s="1">
        <v>180</v>
      </c>
    </row>
    <row r="20" spans="1:7" s="5" customFormat="1" ht="81.95" customHeight="1" x14ac:dyDescent="0.25">
      <c r="A20" s="5">
        <v>170</v>
      </c>
      <c r="C20" s="5" t="str">
        <f>"7222471000"</f>
        <v>7222471000</v>
      </c>
      <c r="D20" s="5" t="s">
        <v>374</v>
      </c>
      <c r="E20" s="5">
        <v>18</v>
      </c>
      <c r="F20" s="6">
        <v>18</v>
      </c>
      <c r="G20" s="6">
        <v>324</v>
      </c>
    </row>
    <row r="21" spans="1:7" x14ac:dyDescent="0.25">
      <c r="A21">
        <v>180</v>
      </c>
      <c r="C21" t="str">
        <f>"7222484000"</f>
        <v>7222484000</v>
      </c>
      <c r="D21" t="s">
        <v>375</v>
      </c>
      <c r="E21">
        <v>13</v>
      </c>
      <c r="F21" s="1">
        <v>20</v>
      </c>
      <c r="G21" s="1">
        <v>260</v>
      </c>
    </row>
    <row r="22" spans="1:7" s="5" customFormat="1" ht="81" customHeight="1" x14ac:dyDescent="0.25">
      <c r="A22" s="5">
        <v>190</v>
      </c>
      <c r="C22" s="5" t="str">
        <f>"7241906000"</f>
        <v>7241906000</v>
      </c>
      <c r="D22" s="5" t="s">
        <v>376</v>
      </c>
      <c r="E22" s="5">
        <v>34</v>
      </c>
      <c r="F22" s="6">
        <v>35</v>
      </c>
      <c r="G22" s="6">
        <v>1190</v>
      </c>
    </row>
    <row r="23" spans="1:7" x14ac:dyDescent="0.25">
      <c r="A23">
        <v>200</v>
      </c>
      <c r="C23" t="s">
        <v>377</v>
      </c>
      <c r="D23" t="s">
        <v>378</v>
      </c>
      <c r="E23">
        <v>7</v>
      </c>
      <c r="F23" s="1">
        <v>19</v>
      </c>
      <c r="G23" s="1">
        <v>133</v>
      </c>
    </row>
    <row r="24" spans="1:7" x14ac:dyDescent="0.25">
      <c r="A24">
        <v>210</v>
      </c>
      <c r="C24" t="s">
        <v>379</v>
      </c>
      <c r="D24" t="s">
        <v>380</v>
      </c>
      <c r="E24">
        <v>14</v>
      </c>
      <c r="F24" s="1">
        <v>17</v>
      </c>
      <c r="G24" s="1">
        <v>238</v>
      </c>
    </row>
    <row r="25" spans="1:7" x14ac:dyDescent="0.25">
      <c r="A25">
        <v>220</v>
      </c>
      <c r="C25" t="s">
        <v>381</v>
      </c>
      <c r="D25" t="s">
        <v>382</v>
      </c>
      <c r="E25">
        <v>3</v>
      </c>
      <c r="F25" s="1">
        <v>15</v>
      </c>
      <c r="G25" s="1">
        <v>45</v>
      </c>
    </row>
    <row r="26" spans="1:7" x14ac:dyDescent="0.25">
      <c r="A26">
        <v>230</v>
      </c>
      <c r="C26" t="s">
        <v>383</v>
      </c>
      <c r="D26" t="s">
        <v>384</v>
      </c>
      <c r="E26">
        <v>3</v>
      </c>
      <c r="F26" s="1">
        <v>29</v>
      </c>
      <c r="G26" s="1">
        <v>87</v>
      </c>
    </row>
    <row r="27" spans="1:7" x14ac:dyDescent="0.25">
      <c r="A27">
        <v>240</v>
      </c>
      <c r="C27" t="s">
        <v>385</v>
      </c>
      <c r="D27" t="s">
        <v>386</v>
      </c>
      <c r="E27">
        <v>1</v>
      </c>
      <c r="F27" s="1">
        <v>15</v>
      </c>
      <c r="G27" s="1">
        <v>15</v>
      </c>
    </row>
    <row r="28" spans="1:7" x14ac:dyDescent="0.25">
      <c r="A28">
        <v>250</v>
      </c>
      <c r="C28" t="s">
        <v>387</v>
      </c>
      <c r="D28" t="s">
        <v>388</v>
      </c>
      <c r="E28">
        <v>12</v>
      </c>
      <c r="F28" s="1">
        <v>26</v>
      </c>
      <c r="G28" s="1">
        <v>312</v>
      </c>
    </row>
    <row r="29" spans="1:7" x14ac:dyDescent="0.25">
      <c r="A29">
        <v>260</v>
      </c>
      <c r="C29" t="str">
        <f>"13047003"</f>
        <v>13047003</v>
      </c>
      <c r="D29" t="s">
        <v>389</v>
      </c>
      <c r="E29">
        <v>5</v>
      </c>
      <c r="F29" s="1">
        <v>10</v>
      </c>
      <c r="G29" s="1">
        <v>50</v>
      </c>
    </row>
    <row r="30" spans="1:7" x14ac:dyDescent="0.25">
      <c r="A30">
        <v>270</v>
      </c>
      <c r="C30" t="str">
        <f>"10096207"</f>
        <v>10096207</v>
      </c>
      <c r="D30" t="s">
        <v>390</v>
      </c>
      <c r="E30">
        <v>12</v>
      </c>
      <c r="F30" s="1">
        <v>12</v>
      </c>
      <c r="G30" s="1">
        <v>144</v>
      </c>
    </row>
    <row r="31" spans="1:7" x14ac:dyDescent="0.25">
      <c r="A31">
        <v>280</v>
      </c>
      <c r="C31" t="str">
        <f>"15X15LE-GL"</f>
        <v>15X15LE-GL</v>
      </c>
      <c r="D31" t="s">
        <v>391</v>
      </c>
      <c r="E31">
        <v>1</v>
      </c>
      <c r="F31" s="1">
        <v>14</v>
      </c>
      <c r="G31" s="1">
        <v>14</v>
      </c>
    </row>
    <row r="32" spans="1:7" s="5" customFormat="1" ht="81" customHeight="1" x14ac:dyDescent="0.25">
      <c r="A32" s="5">
        <v>290</v>
      </c>
      <c r="C32" s="5" t="str">
        <f>"15PPL004"</f>
        <v>15PPL004</v>
      </c>
      <c r="D32" s="5" t="s">
        <v>33</v>
      </c>
      <c r="E32" s="5">
        <v>19</v>
      </c>
      <c r="F32" s="6">
        <v>21</v>
      </c>
      <c r="G32" s="6">
        <v>399</v>
      </c>
    </row>
    <row r="33" spans="1:7" ht="21" customHeight="1" x14ac:dyDescent="0.25">
      <c r="A33">
        <v>300</v>
      </c>
      <c r="C33" t="str">
        <f>"15PU04"</f>
        <v>15PU04</v>
      </c>
      <c r="D33" t="s">
        <v>26</v>
      </c>
      <c r="E33">
        <v>1</v>
      </c>
      <c r="F33" s="1">
        <v>19</v>
      </c>
      <c r="G33" s="1">
        <v>19</v>
      </c>
    </row>
    <row r="34" spans="1:7" x14ac:dyDescent="0.25">
      <c r="A34">
        <v>310</v>
      </c>
      <c r="C34" t="str">
        <f>"15SAS09"</f>
        <v>15SAS09</v>
      </c>
      <c r="D34" t="s">
        <v>392</v>
      </c>
      <c r="E34">
        <v>5</v>
      </c>
      <c r="F34" s="1">
        <v>19</v>
      </c>
      <c r="G34" s="1">
        <v>95</v>
      </c>
    </row>
    <row r="35" spans="1:7" x14ac:dyDescent="0.25">
      <c r="A35">
        <v>320</v>
      </c>
      <c r="C35" t="str">
        <f>"15TB05"</f>
        <v>15TB05</v>
      </c>
      <c r="D35" t="s">
        <v>22</v>
      </c>
      <c r="E35">
        <v>1</v>
      </c>
      <c r="F35" s="1">
        <v>21</v>
      </c>
      <c r="G35" s="1">
        <v>21</v>
      </c>
    </row>
    <row r="36" spans="1:7" x14ac:dyDescent="0.25">
      <c r="A36">
        <v>330</v>
      </c>
      <c r="C36" t="str">
        <f>"15TB01"</f>
        <v>15TB01</v>
      </c>
      <c r="D36" t="s">
        <v>393</v>
      </c>
      <c r="E36">
        <v>3</v>
      </c>
      <c r="F36" s="1">
        <v>8</v>
      </c>
      <c r="G36" s="1">
        <v>24</v>
      </c>
    </row>
    <row r="37" spans="1:7" x14ac:dyDescent="0.25">
      <c r="A37">
        <v>340</v>
      </c>
      <c r="C37" t="str">
        <f>"39SS03"</f>
        <v>39SS03</v>
      </c>
      <c r="D37" t="s">
        <v>20</v>
      </c>
      <c r="E37">
        <v>3</v>
      </c>
      <c r="F37" s="1">
        <v>20</v>
      </c>
      <c r="G37" s="1">
        <v>60</v>
      </c>
    </row>
    <row r="38" spans="1:7" x14ac:dyDescent="0.25">
      <c r="A38">
        <v>350</v>
      </c>
      <c r="C38" t="str">
        <f>"39CON01"</f>
        <v>39CON01</v>
      </c>
      <c r="D38" t="s">
        <v>394</v>
      </c>
      <c r="E38">
        <v>25</v>
      </c>
      <c r="F38" s="1">
        <v>8</v>
      </c>
      <c r="G38" s="1">
        <v>200</v>
      </c>
    </row>
    <row r="39" spans="1:7" x14ac:dyDescent="0.25">
      <c r="A39">
        <v>360</v>
      </c>
      <c r="C39" t="str">
        <f>"47FHM01"</f>
        <v>47FHM01</v>
      </c>
      <c r="D39" t="s">
        <v>395</v>
      </c>
      <c r="E39">
        <v>38</v>
      </c>
      <c r="F39" s="1">
        <v>8</v>
      </c>
      <c r="G39" s="1">
        <v>304</v>
      </c>
    </row>
    <row r="40" spans="1:7" x14ac:dyDescent="0.25">
      <c r="A40">
        <v>370</v>
      </c>
      <c r="C40" t="str">
        <f>"45CR06"</f>
        <v>45CR06</v>
      </c>
      <c r="D40" t="s">
        <v>23</v>
      </c>
      <c r="E40">
        <v>3</v>
      </c>
      <c r="F40" s="1">
        <v>21</v>
      </c>
      <c r="G40" s="1">
        <v>63</v>
      </c>
    </row>
    <row r="41" spans="1:7" x14ac:dyDescent="0.25">
      <c r="A41">
        <v>380</v>
      </c>
      <c r="C41" t="str">
        <f>"47CON10"</f>
        <v>47CON10</v>
      </c>
      <c r="D41" t="s">
        <v>31</v>
      </c>
      <c r="E41">
        <v>2</v>
      </c>
      <c r="F41" s="1">
        <v>21</v>
      </c>
      <c r="G41" s="1">
        <v>42</v>
      </c>
    </row>
    <row r="42" spans="1:7" x14ac:dyDescent="0.25">
      <c r="A42">
        <v>390</v>
      </c>
      <c r="C42" t="str">
        <f>"47PA01"</f>
        <v>47PA01</v>
      </c>
      <c r="D42" t="s">
        <v>396</v>
      </c>
      <c r="E42">
        <v>1</v>
      </c>
      <c r="F42" s="1">
        <v>8</v>
      </c>
      <c r="G42" s="1">
        <v>8</v>
      </c>
    </row>
    <row r="43" spans="1:7" x14ac:dyDescent="0.25">
      <c r="A43">
        <v>400</v>
      </c>
      <c r="C43" t="str">
        <f>"34TWL01"</f>
        <v>34TWL01</v>
      </c>
      <c r="D43" t="s">
        <v>397</v>
      </c>
      <c r="E43">
        <v>39</v>
      </c>
      <c r="F43" s="1">
        <v>8</v>
      </c>
      <c r="G43" s="1">
        <v>312</v>
      </c>
    </row>
    <row r="44" spans="1:7" x14ac:dyDescent="0.25">
      <c r="A44">
        <v>410</v>
      </c>
      <c r="C44" t="str">
        <f>"37HU01"</f>
        <v>37HU01</v>
      </c>
      <c r="D44" t="s">
        <v>398</v>
      </c>
      <c r="E44">
        <v>6</v>
      </c>
      <c r="F44" s="1">
        <v>8</v>
      </c>
      <c r="G44" s="1">
        <v>48</v>
      </c>
    </row>
    <row r="45" spans="1:7" x14ac:dyDescent="0.25">
      <c r="A45">
        <v>420</v>
      </c>
      <c r="C45" t="str">
        <f>"41CG05"</f>
        <v>41CG05</v>
      </c>
      <c r="D45" t="s">
        <v>27</v>
      </c>
      <c r="E45">
        <v>11</v>
      </c>
      <c r="F45" s="1">
        <v>20</v>
      </c>
      <c r="G45" s="1">
        <v>220</v>
      </c>
    </row>
    <row r="46" spans="1:7" x14ac:dyDescent="0.25">
      <c r="A46">
        <v>430</v>
      </c>
      <c r="C46" t="str">
        <f>"41CG01"</f>
        <v>41CG01</v>
      </c>
      <c r="D46" t="s">
        <v>399</v>
      </c>
      <c r="E46">
        <v>73</v>
      </c>
      <c r="F46" s="1">
        <v>8</v>
      </c>
      <c r="G46" s="1">
        <v>584</v>
      </c>
    </row>
    <row r="47" spans="1:7" x14ac:dyDescent="0.25">
      <c r="A47">
        <v>440</v>
      </c>
      <c r="C47" t="str">
        <f>"41CON33"</f>
        <v>41CON33</v>
      </c>
      <c r="D47" t="s">
        <v>24</v>
      </c>
      <c r="E47">
        <v>2</v>
      </c>
      <c r="F47" s="1">
        <v>40</v>
      </c>
      <c r="G47" s="1">
        <v>80</v>
      </c>
    </row>
    <row r="48" spans="1:7" x14ac:dyDescent="0.25">
      <c r="A48">
        <v>450</v>
      </c>
      <c r="C48" t="str">
        <f>"41SHA01"</f>
        <v>41SHA01</v>
      </c>
      <c r="D48" t="s">
        <v>400</v>
      </c>
      <c r="E48">
        <v>27</v>
      </c>
      <c r="F48" s="1">
        <v>8</v>
      </c>
      <c r="G48" s="1">
        <v>216</v>
      </c>
    </row>
    <row r="49" spans="1:7" x14ac:dyDescent="0.25">
      <c r="A49">
        <v>460</v>
      </c>
      <c r="C49" t="str">
        <f>"41CCHP05"</f>
        <v>41CCHP05</v>
      </c>
      <c r="D49" t="s">
        <v>32</v>
      </c>
      <c r="E49">
        <v>4</v>
      </c>
      <c r="F49" s="1">
        <v>20</v>
      </c>
      <c r="G49" s="1">
        <v>80</v>
      </c>
    </row>
    <row r="50" spans="1:7" x14ac:dyDescent="0.25">
      <c r="A50">
        <v>470</v>
      </c>
      <c r="C50" t="str">
        <f>"41CON01"</f>
        <v>41CON01</v>
      </c>
      <c r="D50" t="s">
        <v>401</v>
      </c>
      <c r="E50">
        <v>76</v>
      </c>
      <c r="F50" s="1">
        <v>8</v>
      </c>
      <c r="G50" s="1">
        <v>608</v>
      </c>
    </row>
    <row r="51" spans="1:7" x14ac:dyDescent="0.25">
      <c r="A51">
        <v>480</v>
      </c>
      <c r="C51" t="str">
        <f>"0471090"</f>
        <v>0471090</v>
      </c>
      <c r="D51" t="s">
        <v>402</v>
      </c>
      <c r="E51">
        <v>6</v>
      </c>
      <c r="F51" s="1">
        <v>29</v>
      </c>
      <c r="G51" s="1">
        <v>174</v>
      </c>
    </row>
    <row r="52" spans="1:7" s="5" customFormat="1" ht="78" customHeight="1" x14ac:dyDescent="0.25">
      <c r="A52" s="5">
        <v>490</v>
      </c>
      <c r="C52" s="5" t="str">
        <f>"60101016"</f>
        <v>60101016</v>
      </c>
      <c r="D52" s="5" t="s">
        <v>403</v>
      </c>
      <c r="E52" s="5">
        <v>48</v>
      </c>
      <c r="F52" s="6">
        <v>9</v>
      </c>
      <c r="G52" s="6">
        <v>432</v>
      </c>
    </row>
    <row r="53" spans="1:7" x14ac:dyDescent="0.25">
      <c r="A53">
        <v>500</v>
      </c>
      <c r="C53" t="str">
        <f>"0471141"</f>
        <v>0471141</v>
      </c>
      <c r="D53" t="s">
        <v>404</v>
      </c>
      <c r="E53">
        <v>2</v>
      </c>
      <c r="F53" s="1">
        <v>28</v>
      </c>
      <c r="G53" s="1">
        <v>56</v>
      </c>
    </row>
    <row r="54" spans="1:7" s="5" customFormat="1" ht="84.95" customHeight="1" x14ac:dyDescent="0.25">
      <c r="A54" s="5">
        <v>510</v>
      </c>
      <c r="C54" s="5" t="str">
        <f>"0056872"</f>
        <v>0056872</v>
      </c>
      <c r="D54" s="5" t="s">
        <v>405</v>
      </c>
      <c r="E54" s="5">
        <v>19</v>
      </c>
      <c r="F54" s="6">
        <v>10</v>
      </c>
      <c r="G54" s="6">
        <v>190</v>
      </c>
    </row>
    <row r="55" spans="1:7" x14ac:dyDescent="0.25">
      <c r="A55">
        <v>520</v>
      </c>
      <c r="C55" t="str">
        <f>"0056865"</f>
        <v>0056865</v>
      </c>
      <c r="D55" t="s">
        <v>406</v>
      </c>
      <c r="E55">
        <v>10</v>
      </c>
      <c r="F55" s="1">
        <v>10</v>
      </c>
      <c r="G55" s="1">
        <v>100</v>
      </c>
    </row>
    <row r="56" spans="1:7" x14ac:dyDescent="0.25">
      <c r="A56">
        <v>530</v>
      </c>
      <c r="C56" t="s">
        <v>407</v>
      </c>
      <c r="D56" t="s">
        <v>408</v>
      </c>
      <c r="E56">
        <v>2</v>
      </c>
      <c r="F56" s="1">
        <v>15</v>
      </c>
      <c r="G56" s="1">
        <v>30</v>
      </c>
    </row>
    <row r="57" spans="1:7" x14ac:dyDescent="0.25">
      <c r="A57">
        <v>540</v>
      </c>
      <c r="C57" t="str">
        <f>"0403252"</f>
        <v>0403252</v>
      </c>
      <c r="D57" t="s">
        <v>409</v>
      </c>
      <c r="E57">
        <v>1</v>
      </c>
      <c r="F57" s="1">
        <v>15</v>
      </c>
      <c r="G57" s="1">
        <v>15</v>
      </c>
    </row>
    <row r="58" spans="1:7" x14ac:dyDescent="0.25">
      <c r="A58">
        <v>550</v>
      </c>
      <c r="C58" t="str">
        <f>"0403253"</f>
        <v>0403253</v>
      </c>
      <c r="D58" t="s">
        <v>410</v>
      </c>
      <c r="E58">
        <v>2</v>
      </c>
      <c r="F58" s="1">
        <v>15</v>
      </c>
      <c r="G58" s="1">
        <v>30</v>
      </c>
    </row>
    <row r="59" spans="1:7" s="5" customFormat="1" ht="75" customHeight="1" x14ac:dyDescent="0.25">
      <c r="A59" s="5">
        <v>560</v>
      </c>
      <c r="C59" s="5" t="str">
        <f>"0403256"</f>
        <v>0403256</v>
      </c>
      <c r="D59" s="5" t="s">
        <v>411</v>
      </c>
      <c r="E59" s="5">
        <v>8</v>
      </c>
      <c r="F59" s="6">
        <v>10</v>
      </c>
      <c r="G59" s="6">
        <v>80</v>
      </c>
    </row>
    <row r="60" spans="1:7" x14ac:dyDescent="0.25">
      <c r="A60">
        <v>570</v>
      </c>
      <c r="C60" t="s">
        <v>412</v>
      </c>
      <c r="D60" t="s">
        <v>413</v>
      </c>
      <c r="E60">
        <v>11</v>
      </c>
      <c r="F60" s="1">
        <v>21</v>
      </c>
      <c r="G60" s="1">
        <v>231</v>
      </c>
    </row>
    <row r="61" spans="1:7" s="5" customFormat="1" ht="84" customHeight="1" x14ac:dyDescent="0.25">
      <c r="A61" s="5">
        <v>580</v>
      </c>
      <c r="C61" s="5" t="s">
        <v>414</v>
      </c>
      <c r="D61" s="5" t="s">
        <v>415</v>
      </c>
      <c r="E61" s="5">
        <v>14</v>
      </c>
      <c r="F61" s="6">
        <v>18</v>
      </c>
      <c r="G61" s="6">
        <v>252</v>
      </c>
    </row>
    <row r="62" spans="1:7" x14ac:dyDescent="0.25">
      <c r="A62">
        <v>590</v>
      </c>
      <c r="C62" t="s">
        <v>416</v>
      </c>
      <c r="D62" t="s">
        <v>417</v>
      </c>
      <c r="E62">
        <v>11</v>
      </c>
      <c r="F62" s="1">
        <v>16</v>
      </c>
      <c r="G62" s="1">
        <v>176</v>
      </c>
    </row>
    <row r="63" spans="1:7" x14ac:dyDescent="0.25">
      <c r="A63">
        <v>600</v>
      </c>
      <c r="C63" t="s">
        <v>418</v>
      </c>
      <c r="D63" t="s">
        <v>419</v>
      </c>
      <c r="E63">
        <v>1</v>
      </c>
      <c r="F63" s="1">
        <v>12</v>
      </c>
      <c r="G63" s="1">
        <v>12</v>
      </c>
    </row>
    <row r="64" spans="1:7" s="5" customFormat="1" ht="93.95" customHeight="1" x14ac:dyDescent="0.25">
      <c r="A64" s="5">
        <v>610</v>
      </c>
      <c r="C64" s="5" t="s">
        <v>420</v>
      </c>
      <c r="D64" s="5" t="s">
        <v>421</v>
      </c>
      <c r="E64" s="5">
        <v>96</v>
      </c>
      <c r="F64" s="6">
        <v>10</v>
      </c>
      <c r="G64" s="6">
        <v>960</v>
      </c>
    </row>
    <row r="65" spans="1:7" x14ac:dyDescent="0.25">
      <c r="A65">
        <v>620</v>
      </c>
      <c r="C65" t="s">
        <v>422</v>
      </c>
      <c r="D65" t="s">
        <v>423</v>
      </c>
      <c r="E65">
        <v>72</v>
      </c>
      <c r="F65" s="1">
        <v>9</v>
      </c>
      <c r="G65" s="1">
        <v>648</v>
      </c>
    </row>
    <row r="66" spans="1:7" x14ac:dyDescent="0.25">
      <c r="A66">
        <v>630</v>
      </c>
      <c r="C66" t="s">
        <v>424</v>
      </c>
      <c r="D66" t="s">
        <v>425</v>
      </c>
      <c r="E66">
        <v>1</v>
      </c>
      <c r="F66" s="1">
        <v>10</v>
      </c>
      <c r="G66" s="1">
        <v>10</v>
      </c>
    </row>
    <row r="67" spans="1:7" x14ac:dyDescent="0.25">
      <c r="A67">
        <v>640</v>
      </c>
      <c r="C67" t="s">
        <v>426</v>
      </c>
      <c r="D67" t="s">
        <v>427</v>
      </c>
      <c r="E67">
        <v>1</v>
      </c>
      <c r="F67" s="1">
        <v>10</v>
      </c>
      <c r="G67" s="1">
        <v>10</v>
      </c>
    </row>
    <row r="68" spans="1:7" x14ac:dyDescent="0.25">
      <c r="A68">
        <v>650</v>
      </c>
      <c r="C68" t="s">
        <v>428</v>
      </c>
      <c r="D68" t="s">
        <v>429</v>
      </c>
      <c r="E68">
        <v>1</v>
      </c>
      <c r="F68" s="1">
        <v>10</v>
      </c>
      <c r="G68" s="1">
        <v>10</v>
      </c>
    </row>
    <row r="69" spans="1:7" x14ac:dyDescent="0.25">
      <c r="A69">
        <v>660</v>
      </c>
      <c r="C69" t="s">
        <v>430</v>
      </c>
      <c r="D69" t="s">
        <v>431</v>
      </c>
      <c r="E69">
        <v>4</v>
      </c>
      <c r="F69" s="1">
        <v>10</v>
      </c>
      <c r="G69" s="1">
        <v>40</v>
      </c>
    </row>
    <row r="70" spans="1:7" x14ac:dyDescent="0.25">
      <c r="A70">
        <v>670</v>
      </c>
      <c r="C70" t="s">
        <v>432</v>
      </c>
      <c r="D70" t="s">
        <v>433</v>
      </c>
      <c r="E70">
        <v>1</v>
      </c>
      <c r="F70" s="1">
        <v>10</v>
      </c>
      <c r="G70" s="1">
        <v>10</v>
      </c>
    </row>
    <row r="71" spans="1:7" x14ac:dyDescent="0.25">
      <c r="A71">
        <v>680</v>
      </c>
      <c r="C71" t="s">
        <v>434</v>
      </c>
      <c r="D71" t="s">
        <v>435</v>
      </c>
      <c r="E71">
        <v>31</v>
      </c>
      <c r="F71" s="1">
        <v>10</v>
      </c>
      <c r="G71" s="1">
        <v>310</v>
      </c>
    </row>
    <row r="72" spans="1:7" x14ac:dyDescent="0.25">
      <c r="A72">
        <v>690</v>
      </c>
      <c r="C72" t="s">
        <v>436</v>
      </c>
      <c r="D72" t="s">
        <v>437</v>
      </c>
      <c r="E72">
        <v>5</v>
      </c>
      <c r="F72" s="1">
        <v>10</v>
      </c>
      <c r="G72" s="1">
        <v>50</v>
      </c>
    </row>
    <row r="73" spans="1:7" x14ac:dyDescent="0.25">
      <c r="A73">
        <v>700</v>
      </c>
      <c r="C73" t="s">
        <v>438</v>
      </c>
      <c r="D73" t="s">
        <v>439</v>
      </c>
      <c r="E73">
        <v>2</v>
      </c>
      <c r="F73" s="1">
        <v>10</v>
      </c>
      <c r="G73" s="1">
        <v>20</v>
      </c>
    </row>
    <row r="74" spans="1:7" x14ac:dyDescent="0.25">
      <c r="A74">
        <v>710</v>
      </c>
      <c r="C74" t="s">
        <v>440</v>
      </c>
      <c r="D74" t="s">
        <v>441</v>
      </c>
      <c r="E74">
        <v>2</v>
      </c>
      <c r="F74" s="1">
        <v>10</v>
      </c>
      <c r="G74" s="1">
        <v>20</v>
      </c>
    </row>
    <row r="75" spans="1:7" x14ac:dyDescent="0.25">
      <c r="A75">
        <v>720</v>
      </c>
      <c r="C75" t="s">
        <v>442</v>
      </c>
      <c r="D75" t="s">
        <v>443</v>
      </c>
      <c r="E75">
        <v>1</v>
      </c>
      <c r="F75" s="1">
        <v>10</v>
      </c>
      <c r="G75" s="1">
        <v>10</v>
      </c>
    </row>
    <row r="76" spans="1:7" x14ac:dyDescent="0.25">
      <c r="A76">
        <v>730</v>
      </c>
      <c r="C76" t="s">
        <v>444</v>
      </c>
      <c r="D76" t="s">
        <v>445</v>
      </c>
      <c r="E76">
        <v>2</v>
      </c>
      <c r="F76" s="1">
        <v>10</v>
      </c>
      <c r="G76" s="1">
        <v>20</v>
      </c>
    </row>
    <row r="77" spans="1:7" x14ac:dyDescent="0.25">
      <c r="A77">
        <v>740</v>
      </c>
      <c r="C77" t="s">
        <v>446</v>
      </c>
      <c r="D77" t="s">
        <v>447</v>
      </c>
      <c r="E77">
        <v>1</v>
      </c>
      <c r="F77" s="1">
        <v>10</v>
      </c>
      <c r="G77" s="1">
        <v>10</v>
      </c>
    </row>
    <row r="78" spans="1:7" x14ac:dyDescent="0.25">
      <c r="A78">
        <v>750</v>
      </c>
      <c r="C78" t="s">
        <v>448</v>
      </c>
      <c r="D78" t="s">
        <v>449</v>
      </c>
      <c r="E78">
        <v>10</v>
      </c>
      <c r="F78" s="1">
        <v>10</v>
      </c>
      <c r="G78" s="1">
        <v>100</v>
      </c>
    </row>
    <row r="79" spans="1:7" x14ac:dyDescent="0.25">
      <c r="A79">
        <v>760</v>
      </c>
      <c r="C79" t="s">
        <v>450</v>
      </c>
      <c r="D79" t="s">
        <v>451</v>
      </c>
      <c r="E79">
        <v>4</v>
      </c>
      <c r="F79" s="1">
        <v>10</v>
      </c>
      <c r="G79" s="1">
        <v>40</v>
      </c>
    </row>
    <row r="80" spans="1:7" x14ac:dyDescent="0.25">
      <c r="A80">
        <v>770</v>
      </c>
      <c r="C80" t="s">
        <v>452</v>
      </c>
      <c r="D80" t="s">
        <v>453</v>
      </c>
      <c r="E80">
        <v>9</v>
      </c>
      <c r="F80" s="1">
        <v>10</v>
      </c>
      <c r="G80" s="1">
        <v>90</v>
      </c>
    </row>
    <row r="81" spans="1:7" x14ac:dyDescent="0.25">
      <c r="A81">
        <v>780</v>
      </c>
      <c r="C81" t="s">
        <v>454</v>
      </c>
      <c r="D81" t="s">
        <v>455</v>
      </c>
      <c r="E81">
        <v>1</v>
      </c>
      <c r="F81" s="1">
        <v>10</v>
      </c>
      <c r="G81" s="1">
        <v>10</v>
      </c>
    </row>
    <row r="82" spans="1:7" x14ac:dyDescent="0.25">
      <c r="A82">
        <v>790</v>
      </c>
      <c r="C82" t="s">
        <v>456</v>
      </c>
      <c r="D82" t="s">
        <v>457</v>
      </c>
      <c r="E82">
        <v>1</v>
      </c>
      <c r="F82" s="1">
        <v>10</v>
      </c>
      <c r="G82" s="1">
        <v>10</v>
      </c>
    </row>
    <row r="83" spans="1:7" x14ac:dyDescent="0.25">
      <c r="A83">
        <v>800</v>
      </c>
      <c r="C83" t="s">
        <v>458</v>
      </c>
      <c r="D83" t="s">
        <v>459</v>
      </c>
      <c r="E83">
        <v>7</v>
      </c>
      <c r="F83" s="1">
        <v>10</v>
      </c>
      <c r="G83" s="1">
        <v>70</v>
      </c>
    </row>
    <row r="84" spans="1:7" x14ac:dyDescent="0.25">
      <c r="A84">
        <v>810</v>
      </c>
      <c r="C84" t="s">
        <v>460</v>
      </c>
      <c r="D84" t="s">
        <v>461</v>
      </c>
      <c r="E84">
        <v>1</v>
      </c>
      <c r="F84" s="1">
        <v>10</v>
      </c>
      <c r="G84" s="1">
        <v>10</v>
      </c>
    </row>
    <row r="85" spans="1:7" x14ac:dyDescent="0.25">
      <c r="A85">
        <v>820</v>
      </c>
      <c r="C85" t="s">
        <v>462</v>
      </c>
      <c r="D85" t="s">
        <v>463</v>
      </c>
      <c r="E85">
        <v>1</v>
      </c>
      <c r="F85" s="1">
        <v>10</v>
      </c>
      <c r="G85" s="1">
        <v>10</v>
      </c>
    </row>
    <row r="86" spans="1:7" x14ac:dyDescent="0.25">
      <c r="A86">
        <v>830</v>
      </c>
      <c r="C86" t="s">
        <v>464</v>
      </c>
      <c r="D86" t="s">
        <v>465</v>
      </c>
      <c r="E86">
        <v>3</v>
      </c>
      <c r="F86" s="1">
        <v>10</v>
      </c>
      <c r="G86" s="1">
        <v>30</v>
      </c>
    </row>
    <row r="87" spans="1:7" x14ac:dyDescent="0.25">
      <c r="A87">
        <v>840</v>
      </c>
      <c r="C87" t="s">
        <v>466</v>
      </c>
      <c r="D87" t="s">
        <v>467</v>
      </c>
      <c r="E87">
        <v>1</v>
      </c>
      <c r="F87" s="1">
        <v>10</v>
      </c>
      <c r="G87" s="1">
        <v>10</v>
      </c>
    </row>
    <row r="88" spans="1:7" x14ac:dyDescent="0.25">
      <c r="A88">
        <v>850</v>
      </c>
      <c r="C88" t="s">
        <v>468</v>
      </c>
      <c r="D88" t="s">
        <v>469</v>
      </c>
      <c r="E88">
        <v>1</v>
      </c>
      <c r="F88" s="1">
        <v>10</v>
      </c>
      <c r="G88" s="1">
        <v>10</v>
      </c>
    </row>
    <row r="89" spans="1:7" x14ac:dyDescent="0.25">
      <c r="A89">
        <v>860</v>
      </c>
      <c r="C89" t="s">
        <v>470</v>
      </c>
      <c r="D89" t="s">
        <v>471</v>
      </c>
      <c r="E89">
        <v>2</v>
      </c>
      <c r="F89" s="1">
        <v>10</v>
      </c>
      <c r="G89" s="1">
        <v>20</v>
      </c>
    </row>
    <row r="90" spans="1:7" x14ac:dyDescent="0.25">
      <c r="A90">
        <v>870</v>
      </c>
      <c r="C90" t="s">
        <v>472</v>
      </c>
      <c r="D90" t="s">
        <v>473</v>
      </c>
      <c r="E90">
        <v>4</v>
      </c>
      <c r="F90" s="1">
        <v>10</v>
      </c>
      <c r="G90" s="1">
        <v>40</v>
      </c>
    </row>
    <row r="91" spans="1:7" x14ac:dyDescent="0.25">
      <c r="A91">
        <v>880</v>
      </c>
      <c r="C91" t="s">
        <v>474</v>
      </c>
      <c r="D91" t="s">
        <v>475</v>
      </c>
      <c r="E91">
        <v>7</v>
      </c>
      <c r="F91" s="1">
        <v>10</v>
      </c>
      <c r="G91" s="1">
        <v>70</v>
      </c>
    </row>
    <row r="92" spans="1:7" x14ac:dyDescent="0.25">
      <c r="A92">
        <v>890</v>
      </c>
      <c r="C92" t="s">
        <v>476</v>
      </c>
      <c r="D92" t="s">
        <v>477</v>
      </c>
      <c r="E92">
        <v>5</v>
      </c>
      <c r="F92" s="1">
        <v>10</v>
      </c>
      <c r="G92" s="1">
        <v>50</v>
      </c>
    </row>
    <row r="93" spans="1:7" x14ac:dyDescent="0.25">
      <c r="A93">
        <v>900</v>
      </c>
      <c r="C93" t="s">
        <v>478</v>
      </c>
      <c r="D93" t="s">
        <v>479</v>
      </c>
      <c r="E93">
        <v>3</v>
      </c>
      <c r="F93" s="1">
        <v>10</v>
      </c>
      <c r="G93" s="1">
        <v>30</v>
      </c>
    </row>
    <row r="94" spans="1:7" x14ac:dyDescent="0.25">
      <c r="A94">
        <v>910</v>
      </c>
      <c r="C94" t="s">
        <v>480</v>
      </c>
      <c r="D94" t="s">
        <v>481</v>
      </c>
      <c r="E94">
        <v>3</v>
      </c>
      <c r="F94" s="1">
        <v>10</v>
      </c>
      <c r="G94" s="1">
        <v>30</v>
      </c>
    </row>
    <row r="95" spans="1:7" x14ac:dyDescent="0.25">
      <c r="A95">
        <v>920</v>
      </c>
      <c r="C95" t="s">
        <v>482</v>
      </c>
      <c r="D95" t="s">
        <v>483</v>
      </c>
      <c r="E95">
        <v>40</v>
      </c>
      <c r="F95" s="1">
        <v>10</v>
      </c>
      <c r="G95" s="1">
        <v>400</v>
      </c>
    </row>
    <row r="96" spans="1:7" x14ac:dyDescent="0.25">
      <c r="A96">
        <v>930</v>
      </c>
      <c r="C96" t="str">
        <f>"204753"</f>
        <v>204753</v>
      </c>
      <c r="D96" t="s">
        <v>484</v>
      </c>
      <c r="E96">
        <v>9</v>
      </c>
      <c r="F96" s="1">
        <v>40</v>
      </c>
      <c r="G96" s="1">
        <v>360</v>
      </c>
    </row>
    <row r="97" spans="1:7" x14ac:dyDescent="0.25">
      <c r="A97">
        <v>940</v>
      </c>
      <c r="C97" t="s">
        <v>485</v>
      </c>
      <c r="D97" t="s">
        <v>486</v>
      </c>
      <c r="E97">
        <v>40</v>
      </c>
      <c r="F97" s="1">
        <v>24</v>
      </c>
      <c r="G97" s="1">
        <v>960</v>
      </c>
    </row>
    <row r="99" spans="1:7" x14ac:dyDescent="0.25">
      <c r="D99" s="3" t="s">
        <v>354</v>
      </c>
      <c r="E99" s="3">
        <f>SUM(E4:E98)</f>
        <v>1051</v>
      </c>
      <c r="F99" s="10"/>
      <c r="G99" s="10">
        <f>SUM(G4:G98)</f>
        <v>14379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3"/>
  <sheetViews>
    <sheetView topLeftCell="A245" workbookViewId="0">
      <selection activeCell="D273" sqref="D273"/>
    </sheetView>
  </sheetViews>
  <sheetFormatPr defaultColWidth="8.85546875" defaultRowHeight="15" x14ac:dyDescent="0.25"/>
  <cols>
    <col min="1" max="1" width="10" bestFit="1" customWidth="1"/>
    <col min="2" max="2" width="16" customWidth="1"/>
    <col min="3" max="3" width="16.42578125" bestFit="1" customWidth="1"/>
    <col min="4" max="4" width="61.140625" bestFit="1" customWidth="1"/>
    <col min="5" max="5" width="13" style="8" customWidth="1"/>
    <col min="6" max="6" width="18.5703125" style="1" customWidth="1"/>
    <col min="7" max="7" width="22.42578125" style="1" customWidth="1"/>
  </cols>
  <sheetData>
    <row r="3" spans="1:7" x14ac:dyDescent="0.25">
      <c r="A3" t="s">
        <v>0</v>
      </c>
      <c r="C3" t="s">
        <v>1</v>
      </c>
      <c r="D3" t="s">
        <v>2</v>
      </c>
      <c r="E3" s="8" t="s">
        <v>3</v>
      </c>
      <c r="F3" s="1" t="s">
        <v>4</v>
      </c>
      <c r="G3" s="2" t="s">
        <v>353</v>
      </c>
    </row>
    <row r="4" spans="1:7" s="5" customFormat="1" ht="92.1" customHeight="1" x14ac:dyDescent="0.25">
      <c r="A4" s="5">
        <v>10</v>
      </c>
      <c r="C4" s="5" t="s">
        <v>5</v>
      </c>
      <c r="D4" s="5" t="s">
        <v>6</v>
      </c>
      <c r="E4" s="9">
        <v>3</v>
      </c>
      <c r="F4" s="6">
        <v>9</v>
      </c>
      <c r="G4" s="6">
        <v>27</v>
      </c>
    </row>
    <row r="5" spans="1:7" x14ac:dyDescent="0.25">
      <c r="A5">
        <v>20</v>
      </c>
      <c r="C5" t="str">
        <f>"0471027"</f>
        <v>0471027</v>
      </c>
      <c r="D5" t="s">
        <v>7</v>
      </c>
      <c r="E5" s="7">
        <v>1</v>
      </c>
      <c r="F5" s="1">
        <v>10</v>
      </c>
      <c r="G5" s="1">
        <v>10</v>
      </c>
    </row>
    <row r="6" spans="1:7" x14ac:dyDescent="0.25">
      <c r="A6">
        <v>30</v>
      </c>
      <c r="C6" t="s">
        <v>8</v>
      </c>
      <c r="D6" t="s">
        <v>9</v>
      </c>
      <c r="E6" s="7">
        <v>20</v>
      </c>
      <c r="F6" s="1">
        <v>9</v>
      </c>
      <c r="G6" s="1">
        <v>180</v>
      </c>
    </row>
    <row r="7" spans="1:7" x14ac:dyDescent="0.25">
      <c r="A7">
        <v>40</v>
      </c>
      <c r="C7" t="s">
        <v>10</v>
      </c>
      <c r="D7" t="s">
        <v>11</v>
      </c>
      <c r="E7" s="7">
        <v>3</v>
      </c>
      <c r="F7" s="1">
        <v>9</v>
      </c>
      <c r="G7" s="1">
        <v>27</v>
      </c>
    </row>
    <row r="8" spans="1:7" x14ac:dyDescent="0.25">
      <c r="A8">
        <v>50</v>
      </c>
      <c r="C8" t="s">
        <v>12</v>
      </c>
      <c r="D8" t="s">
        <v>13</v>
      </c>
      <c r="E8" s="7">
        <v>4</v>
      </c>
      <c r="F8" s="1">
        <v>9</v>
      </c>
      <c r="G8" s="1">
        <v>36</v>
      </c>
    </row>
    <row r="9" spans="1:7" x14ac:dyDescent="0.25">
      <c r="A9">
        <v>60</v>
      </c>
      <c r="C9" t="s">
        <v>14</v>
      </c>
      <c r="D9" t="s">
        <v>15</v>
      </c>
      <c r="E9" s="7">
        <v>9</v>
      </c>
      <c r="F9" s="1">
        <v>9</v>
      </c>
      <c r="G9" s="1">
        <v>81</v>
      </c>
    </row>
    <row r="10" spans="1:7" x14ac:dyDescent="0.25">
      <c r="A10">
        <v>70</v>
      </c>
      <c r="C10" t="s">
        <v>16</v>
      </c>
      <c r="D10" t="s">
        <v>17</v>
      </c>
      <c r="E10" s="7">
        <v>5</v>
      </c>
      <c r="F10" s="1">
        <v>9</v>
      </c>
      <c r="G10" s="1">
        <v>45</v>
      </c>
    </row>
    <row r="11" spans="1:7" x14ac:dyDescent="0.25">
      <c r="A11">
        <v>80</v>
      </c>
      <c r="C11" t="s">
        <v>18</v>
      </c>
      <c r="D11" t="s">
        <v>19</v>
      </c>
      <c r="E11" s="7">
        <v>9</v>
      </c>
      <c r="F11" s="1">
        <v>9</v>
      </c>
      <c r="G11" s="1">
        <v>81</v>
      </c>
    </row>
    <row r="12" spans="1:7" x14ac:dyDescent="0.25">
      <c r="A12">
        <v>90</v>
      </c>
      <c r="C12" t="str">
        <f>"39SS03"</f>
        <v>39SS03</v>
      </c>
      <c r="D12" t="s">
        <v>20</v>
      </c>
      <c r="E12" s="7">
        <v>1</v>
      </c>
      <c r="F12" s="1">
        <v>20</v>
      </c>
      <c r="G12" s="1">
        <v>20</v>
      </c>
    </row>
    <row r="13" spans="1:7" x14ac:dyDescent="0.25">
      <c r="A13">
        <v>100</v>
      </c>
      <c r="C13" t="str">
        <f>"15CONSF10"</f>
        <v>15CONSF10</v>
      </c>
      <c r="D13" t="s">
        <v>21</v>
      </c>
      <c r="E13" s="7">
        <v>1</v>
      </c>
      <c r="F13" s="1">
        <v>19</v>
      </c>
      <c r="G13" s="1">
        <v>19</v>
      </c>
    </row>
    <row r="14" spans="1:7" x14ac:dyDescent="0.25">
      <c r="A14">
        <v>110</v>
      </c>
      <c r="C14" t="str">
        <f>"15TB05"</f>
        <v>15TB05</v>
      </c>
      <c r="D14" t="s">
        <v>22</v>
      </c>
      <c r="E14" s="7">
        <v>1</v>
      </c>
      <c r="F14" s="1">
        <v>21</v>
      </c>
      <c r="G14" s="1">
        <v>21</v>
      </c>
    </row>
    <row r="15" spans="1:7" x14ac:dyDescent="0.25">
      <c r="A15">
        <v>120</v>
      </c>
      <c r="C15" t="str">
        <f>"45CR06"</f>
        <v>45CR06</v>
      </c>
      <c r="D15" t="s">
        <v>23</v>
      </c>
      <c r="E15" s="7">
        <v>1</v>
      </c>
      <c r="F15" s="1">
        <v>21</v>
      </c>
      <c r="G15" s="1">
        <v>21</v>
      </c>
    </row>
    <row r="16" spans="1:7" x14ac:dyDescent="0.25">
      <c r="A16">
        <v>130</v>
      </c>
      <c r="C16" t="str">
        <f>"41CON33"</f>
        <v>41CON33</v>
      </c>
      <c r="D16" t="s">
        <v>24</v>
      </c>
      <c r="E16" s="7">
        <v>2</v>
      </c>
      <c r="F16" s="1">
        <v>40</v>
      </c>
      <c r="G16" s="1">
        <v>80</v>
      </c>
    </row>
    <row r="17" spans="1:7" x14ac:dyDescent="0.25">
      <c r="A17">
        <v>140</v>
      </c>
      <c r="C17" t="str">
        <f>"47SHA33"</f>
        <v>47SHA33</v>
      </c>
      <c r="D17" t="s">
        <v>25</v>
      </c>
      <c r="E17" s="7">
        <v>1</v>
      </c>
      <c r="F17" s="1">
        <v>40</v>
      </c>
      <c r="G17" s="1">
        <v>40</v>
      </c>
    </row>
    <row r="18" spans="1:7" x14ac:dyDescent="0.25">
      <c r="A18">
        <v>150</v>
      </c>
      <c r="C18" t="str">
        <f>"15PU04"</f>
        <v>15PU04</v>
      </c>
      <c r="D18" t="s">
        <v>26</v>
      </c>
      <c r="E18" s="7">
        <v>1</v>
      </c>
      <c r="F18" s="1">
        <v>19</v>
      </c>
      <c r="G18" s="1">
        <v>19</v>
      </c>
    </row>
    <row r="19" spans="1:7" x14ac:dyDescent="0.25">
      <c r="A19">
        <v>160</v>
      </c>
      <c r="C19" t="str">
        <f>"41CG05"</f>
        <v>41CG05</v>
      </c>
      <c r="D19" t="s">
        <v>27</v>
      </c>
      <c r="E19" s="7">
        <v>1</v>
      </c>
      <c r="F19" s="1">
        <v>20</v>
      </c>
      <c r="G19" s="1">
        <v>20</v>
      </c>
    </row>
    <row r="20" spans="1:7" x14ac:dyDescent="0.25">
      <c r="A20">
        <v>170</v>
      </c>
      <c r="C20" t="str">
        <f>"37GU01"</f>
        <v>37GU01</v>
      </c>
      <c r="D20" t="s">
        <v>28</v>
      </c>
      <c r="E20" s="7">
        <v>1</v>
      </c>
      <c r="F20" s="1">
        <v>8</v>
      </c>
      <c r="G20" s="1">
        <v>8</v>
      </c>
    </row>
    <row r="21" spans="1:7" x14ac:dyDescent="0.25">
      <c r="A21">
        <v>180</v>
      </c>
      <c r="C21" t="str">
        <f>"37GU02"</f>
        <v>37GU02</v>
      </c>
      <c r="D21" t="s">
        <v>29</v>
      </c>
      <c r="E21" s="7">
        <v>1</v>
      </c>
      <c r="F21" s="1">
        <v>8</v>
      </c>
      <c r="G21" s="1">
        <v>8</v>
      </c>
    </row>
    <row r="22" spans="1:7" x14ac:dyDescent="0.25">
      <c r="A22">
        <v>190</v>
      </c>
      <c r="C22" t="str">
        <f>"37BIU05"</f>
        <v>37BIU05</v>
      </c>
      <c r="D22" t="s">
        <v>30</v>
      </c>
      <c r="E22" s="7">
        <v>1</v>
      </c>
      <c r="F22" s="1">
        <v>21</v>
      </c>
      <c r="G22" s="1">
        <v>21</v>
      </c>
    </row>
    <row r="23" spans="1:7" x14ac:dyDescent="0.25">
      <c r="A23">
        <v>200</v>
      </c>
      <c r="C23" t="str">
        <f>"47CON10"</f>
        <v>47CON10</v>
      </c>
      <c r="D23" t="s">
        <v>31</v>
      </c>
      <c r="E23" s="7">
        <v>1</v>
      </c>
      <c r="F23" s="1">
        <v>21</v>
      </c>
      <c r="G23" s="1">
        <v>21</v>
      </c>
    </row>
    <row r="24" spans="1:7" x14ac:dyDescent="0.25">
      <c r="A24">
        <v>210</v>
      </c>
      <c r="C24" t="str">
        <f>"41CCHP05"</f>
        <v>41CCHP05</v>
      </c>
      <c r="D24" t="s">
        <v>32</v>
      </c>
      <c r="E24" s="7">
        <v>2</v>
      </c>
      <c r="F24" s="1">
        <v>20</v>
      </c>
      <c r="G24" s="1">
        <v>40</v>
      </c>
    </row>
    <row r="25" spans="1:7" x14ac:dyDescent="0.25">
      <c r="A25">
        <v>220</v>
      </c>
      <c r="C25" t="str">
        <f>"15PPL004"</f>
        <v>15PPL004</v>
      </c>
      <c r="D25" t="s">
        <v>33</v>
      </c>
      <c r="E25" s="7">
        <v>1</v>
      </c>
      <c r="F25" s="1">
        <v>21</v>
      </c>
      <c r="G25" s="1">
        <v>21</v>
      </c>
    </row>
    <row r="26" spans="1:7" x14ac:dyDescent="0.25">
      <c r="A26">
        <v>230</v>
      </c>
      <c r="C26" t="str">
        <f>"47TWL08"</f>
        <v>47TWL08</v>
      </c>
      <c r="D26" t="s">
        <v>34</v>
      </c>
      <c r="E26" s="7">
        <v>4</v>
      </c>
      <c r="F26" s="1">
        <v>21</v>
      </c>
      <c r="G26" s="1">
        <v>84</v>
      </c>
    </row>
    <row r="27" spans="1:7" x14ac:dyDescent="0.25">
      <c r="A27">
        <v>240</v>
      </c>
      <c r="C27" t="str">
        <f>"47FHM05"</f>
        <v>47FHM05</v>
      </c>
      <c r="D27" t="s">
        <v>35</v>
      </c>
      <c r="E27" s="7">
        <v>1</v>
      </c>
      <c r="F27" s="1">
        <v>26</v>
      </c>
      <c r="G27" s="1">
        <v>26</v>
      </c>
    </row>
    <row r="28" spans="1:7" x14ac:dyDescent="0.25">
      <c r="A28">
        <v>250</v>
      </c>
      <c r="C28" t="s">
        <v>36</v>
      </c>
      <c r="D28" t="s">
        <v>37</v>
      </c>
      <c r="E28" s="7">
        <v>15</v>
      </c>
      <c r="F28" s="1">
        <v>9</v>
      </c>
      <c r="G28" s="1">
        <v>135</v>
      </c>
    </row>
    <row r="29" spans="1:7" x14ac:dyDescent="0.25">
      <c r="A29">
        <v>260</v>
      </c>
      <c r="C29" t="s">
        <v>38</v>
      </c>
      <c r="D29" t="s">
        <v>39</v>
      </c>
      <c r="E29" s="7">
        <v>8</v>
      </c>
      <c r="F29" s="1">
        <v>9</v>
      </c>
      <c r="G29" s="1">
        <v>72</v>
      </c>
    </row>
    <row r="30" spans="1:7" x14ac:dyDescent="0.25">
      <c r="A30">
        <v>270</v>
      </c>
      <c r="C30" t="s">
        <v>40</v>
      </c>
      <c r="D30" t="s">
        <v>41</v>
      </c>
      <c r="E30" s="7">
        <v>3</v>
      </c>
      <c r="F30" s="1">
        <v>9</v>
      </c>
      <c r="G30" s="1">
        <v>27</v>
      </c>
    </row>
    <row r="31" spans="1:7" x14ac:dyDescent="0.25">
      <c r="A31">
        <v>280</v>
      </c>
      <c r="C31" t="s">
        <v>42</v>
      </c>
      <c r="D31" t="s">
        <v>43</v>
      </c>
      <c r="E31" s="7">
        <v>13</v>
      </c>
      <c r="F31" s="1">
        <v>9</v>
      </c>
      <c r="G31" s="1">
        <v>117</v>
      </c>
    </row>
    <row r="32" spans="1:7" x14ac:dyDescent="0.25">
      <c r="A32">
        <v>290</v>
      </c>
      <c r="C32" t="s">
        <v>44</v>
      </c>
      <c r="D32" t="s">
        <v>45</v>
      </c>
      <c r="E32" s="8">
        <v>9</v>
      </c>
      <c r="F32" s="1">
        <v>9</v>
      </c>
      <c r="G32" s="1">
        <v>81</v>
      </c>
    </row>
    <row r="33" spans="1:7" x14ac:dyDescent="0.25">
      <c r="A33">
        <v>300</v>
      </c>
      <c r="C33" t="s">
        <v>46</v>
      </c>
      <c r="D33" t="s">
        <v>47</v>
      </c>
      <c r="E33" s="7">
        <v>6</v>
      </c>
      <c r="F33" s="1">
        <v>9</v>
      </c>
      <c r="G33" s="1">
        <v>54</v>
      </c>
    </row>
    <row r="34" spans="1:7" x14ac:dyDescent="0.25">
      <c r="A34">
        <v>310</v>
      </c>
      <c r="C34" t="s">
        <v>48</v>
      </c>
      <c r="D34" t="s">
        <v>49</v>
      </c>
      <c r="E34" s="7">
        <v>6</v>
      </c>
      <c r="F34" s="1">
        <v>9</v>
      </c>
      <c r="G34" s="1">
        <v>54</v>
      </c>
    </row>
    <row r="35" spans="1:7" x14ac:dyDescent="0.25">
      <c r="A35">
        <v>320</v>
      </c>
      <c r="C35" t="s">
        <v>50</v>
      </c>
      <c r="D35" t="s">
        <v>51</v>
      </c>
      <c r="E35" s="7">
        <v>12</v>
      </c>
      <c r="F35" s="1">
        <v>9</v>
      </c>
      <c r="G35" s="1">
        <v>108</v>
      </c>
    </row>
    <row r="36" spans="1:7" x14ac:dyDescent="0.25">
      <c r="A36">
        <v>330</v>
      </c>
      <c r="C36" t="s">
        <v>52</v>
      </c>
      <c r="D36" t="s">
        <v>53</v>
      </c>
      <c r="E36" s="7">
        <v>3</v>
      </c>
      <c r="F36" s="1">
        <v>9</v>
      </c>
      <c r="G36" s="1">
        <v>27</v>
      </c>
    </row>
    <row r="37" spans="1:7" x14ac:dyDescent="0.25">
      <c r="A37">
        <v>340</v>
      </c>
      <c r="C37" t="s">
        <v>54</v>
      </c>
      <c r="D37" t="s">
        <v>55</v>
      </c>
      <c r="E37" s="7">
        <v>8</v>
      </c>
      <c r="F37" s="1">
        <v>9</v>
      </c>
      <c r="G37" s="1">
        <v>72</v>
      </c>
    </row>
    <row r="38" spans="1:7" x14ac:dyDescent="0.25">
      <c r="A38">
        <v>350</v>
      </c>
      <c r="C38" t="s">
        <v>56</v>
      </c>
      <c r="D38" t="s">
        <v>57</v>
      </c>
      <c r="E38" s="7">
        <v>2</v>
      </c>
      <c r="F38" s="1">
        <v>9</v>
      </c>
      <c r="G38" s="1">
        <v>18</v>
      </c>
    </row>
    <row r="39" spans="1:7" x14ac:dyDescent="0.25">
      <c r="A39">
        <v>360</v>
      </c>
      <c r="C39" t="s">
        <v>58</v>
      </c>
      <c r="D39" t="s">
        <v>59</v>
      </c>
      <c r="E39" s="7">
        <v>4</v>
      </c>
      <c r="F39" s="1">
        <v>9</v>
      </c>
      <c r="G39" s="1">
        <v>36</v>
      </c>
    </row>
    <row r="40" spans="1:7" x14ac:dyDescent="0.25">
      <c r="A40">
        <v>370</v>
      </c>
      <c r="C40" t="s">
        <v>60</v>
      </c>
      <c r="D40" t="s">
        <v>61</v>
      </c>
      <c r="E40" s="7">
        <v>3</v>
      </c>
      <c r="F40" s="1">
        <v>9</v>
      </c>
      <c r="G40" s="1">
        <v>27</v>
      </c>
    </row>
    <row r="41" spans="1:7" x14ac:dyDescent="0.25">
      <c r="A41">
        <v>380</v>
      </c>
      <c r="C41" t="s">
        <v>62</v>
      </c>
      <c r="D41" t="s">
        <v>63</v>
      </c>
      <c r="E41" s="7">
        <v>2</v>
      </c>
      <c r="F41" s="1">
        <v>9</v>
      </c>
      <c r="G41" s="1">
        <v>18</v>
      </c>
    </row>
    <row r="42" spans="1:7" s="5" customFormat="1" ht="81" customHeight="1" x14ac:dyDescent="0.25">
      <c r="A42" s="5">
        <v>390</v>
      </c>
      <c r="C42" s="5" t="str">
        <f>"7239180425"</f>
        <v>7239180425</v>
      </c>
      <c r="D42" s="5" t="s">
        <v>64</v>
      </c>
      <c r="E42" s="9">
        <v>10</v>
      </c>
      <c r="F42" s="6">
        <v>10</v>
      </c>
      <c r="G42" s="6">
        <v>100</v>
      </c>
    </row>
    <row r="43" spans="1:7" x14ac:dyDescent="0.25">
      <c r="A43">
        <v>400</v>
      </c>
      <c r="C43" t="str">
        <f>"2042400541"</f>
        <v>2042400541</v>
      </c>
      <c r="D43" t="s">
        <v>65</v>
      </c>
      <c r="E43" s="7">
        <v>22</v>
      </c>
      <c r="F43" s="1">
        <v>10</v>
      </c>
      <c r="G43" s="1">
        <v>220</v>
      </c>
    </row>
    <row r="44" spans="1:7" x14ac:dyDescent="0.25">
      <c r="A44">
        <v>410</v>
      </c>
      <c r="C44" t="str">
        <f>"7239180010"</f>
        <v>7239180010</v>
      </c>
      <c r="D44" t="s">
        <v>66</v>
      </c>
      <c r="E44" s="7">
        <v>11</v>
      </c>
      <c r="F44" s="1">
        <v>10</v>
      </c>
      <c r="G44" s="1">
        <v>110</v>
      </c>
    </row>
    <row r="45" spans="1:7" x14ac:dyDescent="0.25">
      <c r="A45">
        <v>420</v>
      </c>
      <c r="C45" t="str">
        <f>"7244754625"</f>
        <v>7244754625</v>
      </c>
      <c r="D45" t="s">
        <v>67</v>
      </c>
      <c r="E45" s="7">
        <v>9</v>
      </c>
      <c r="F45" s="1">
        <v>10</v>
      </c>
      <c r="G45" s="1">
        <v>90</v>
      </c>
    </row>
    <row r="46" spans="1:7" x14ac:dyDescent="0.25">
      <c r="A46">
        <v>430</v>
      </c>
      <c r="C46" t="str">
        <f>"7239180642"</f>
        <v>7239180642</v>
      </c>
      <c r="D46" t="s">
        <v>68</v>
      </c>
      <c r="E46" s="7">
        <v>2</v>
      </c>
      <c r="F46" s="1">
        <v>10</v>
      </c>
      <c r="G46" s="1">
        <v>20</v>
      </c>
    </row>
    <row r="47" spans="1:7" x14ac:dyDescent="0.25">
      <c r="A47">
        <v>440</v>
      </c>
      <c r="C47" t="str">
        <f>"7239180735"</f>
        <v>7239180735</v>
      </c>
      <c r="D47" t="s">
        <v>69</v>
      </c>
      <c r="E47" s="7">
        <v>3</v>
      </c>
      <c r="F47" s="1">
        <v>10</v>
      </c>
      <c r="G47" s="1">
        <v>30</v>
      </c>
    </row>
    <row r="48" spans="1:7" x14ac:dyDescent="0.25">
      <c r="A48">
        <v>450</v>
      </c>
      <c r="C48" t="str">
        <f>"2042400741"</f>
        <v>2042400741</v>
      </c>
      <c r="D48" t="s">
        <v>70</v>
      </c>
      <c r="E48" s="7">
        <v>39</v>
      </c>
      <c r="F48" s="1">
        <v>10</v>
      </c>
      <c r="G48" s="1">
        <v>390</v>
      </c>
    </row>
    <row r="49" spans="1:7" x14ac:dyDescent="0.25">
      <c r="A49">
        <v>460</v>
      </c>
      <c r="C49" t="str">
        <f>"7239180834"</f>
        <v>7239180834</v>
      </c>
      <c r="D49" t="s">
        <v>71</v>
      </c>
      <c r="E49" s="7">
        <v>3</v>
      </c>
      <c r="F49" s="1">
        <v>10</v>
      </c>
      <c r="G49" s="1">
        <v>30</v>
      </c>
    </row>
    <row r="50" spans="1:7" x14ac:dyDescent="0.25">
      <c r="A50">
        <v>470</v>
      </c>
      <c r="C50" t="str">
        <f>"7239180009"</f>
        <v>7239180009</v>
      </c>
      <c r="D50" t="s">
        <v>72</v>
      </c>
      <c r="E50" s="7">
        <v>18</v>
      </c>
      <c r="F50" s="1">
        <v>10</v>
      </c>
      <c r="G50" s="1">
        <v>180</v>
      </c>
    </row>
    <row r="51" spans="1:7" x14ac:dyDescent="0.25">
      <c r="A51">
        <v>480</v>
      </c>
      <c r="C51" t="str">
        <f>"7239180931"</f>
        <v>7239180931</v>
      </c>
      <c r="D51" t="s">
        <v>73</v>
      </c>
      <c r="E51" s="7">
        <v>18</v>
      </c>
      <c r="F51" s="1">
        <v>10</v>
      </c>
      <c r="G51" s="1">
        <v>180</v>
      </c>
    </row>
    <row r="52" spans="1:7" x14ac:dyDescent="0.25">
      <c r="A52">
        <v>490</v>
      </c>
      <c r="C52" t="str">
        <f>"2025740513"</f>
        <v>2025740513</v>
      </c>
      <c r="D52" t="s">
        <v>74</v>
      </c>
      <c r="E52" s="7">
        <v>4</v>
      </c>
      <c r="F52" s="1">
        <v>10</v>
      </c>
      <c r="G52" s="1">
        <v>40</v>
      </c>
    </row>
    <row r="53" spans="1:7" x14ac:dyDescent="0.25">
      <c r="A53">
        <v>500</v>
      </c>
      <c r="C53" t="str">
        <f>"7239180612"</f>
        <v>7239180612</v>
      </c>
      <c r="D53" t="s">
        <v>75</v>
      </c>
      <c r="E53" s="7">
        <v>7</v>
      </c>
      <c r="F53" s="1">
        <v>10</v>
      </c>
      <c r="G53" s="1">
        <v>70</v>
      </c>
    </row>
    <row r="54" spans="1:7" x14ac:dyDescent="0.25">
      <c r="A54">
        <v>510</v>
      </c>
      <c r="C54" t="str">
        <f>"2025740634"</f>
        <v>2025740634</v>
      </c>
      <c r="D54" t="s">
        <v>76</v>
      </c>
      <c r="E54" s="7">
        <v>75</v>
      </c>
      <c r="F54" s="1">
        <v>10</v>
      </c>
      <c r="G54" s="1">
        <v>750</v>
      </c>
    </row>
    <row r="55" spans="1:7" x14ac:dyDescent="0.25">
      <c r="A55">
        <v>520</v>
      </c>
      <c r="C55" t="str">
        <f>"2063490812"</f>
        <v>2063490812</v>
      </c>
      <c r="D55" t="s">
        <v>77</v>
      </c>
      <c r="E55" s="7">
        <v>6</v>
      </c>
      <c r="F55" s="1">
        <v>10</v>
      </c>
      <c r="G55" s="1">
        <v>60</v>
      </c>
    </row>
    <row r="56" spans="1:7" x14ac:dyDescent="0.25">
      <c r="A56">
        <v>530</v>
      </c>
      <c r="C56" t="str">
        <f>"7206349842"</f>
        <v>7206349842</v>
      </c>
      <c r="D56" t="s">
        <v>78</v>
      </c>
      <c r="E56" s="7">
        <v>1</v>
      </c>
      <c r="F56" s="1">
        <v>10</v>
      </c>
      <c r="G56" s="1">
        <v>10</v>
      </c>
    </row>
    <row r="57" spans="1:7" x14ac:dyDescent="0.25">
      <c r="A57">
        <v>540</v>
      </c>
      <c r="C57" t="str">
        <f>"7206349932"</f>
        <v>7206349932</v>
      </c>
      <c r="D57" t="s">
        <v>79</v>
      </c>
      <c r="E57" s="7">
        <v>3</v>
      </c>
      <c r="F57" s="1">
        <v>10</v>
      </c>
      <c r="G57" s="1">
        <v>30</v>
      </c>
    </row>
    <row r="58" spans="1:7" x14ac:dyDescent="0.25">
      <c r="A58">
        <v>550</v>
      </c>
      <c r="C58" t="str">
        <f>"7208723565"</f>
        <v>7208723565</v>
      </c>
      <c r="D58" t="s">
        <v>80</v>
      </c>
      <c r="E58" s="7">
        <v>1</v>
      </c>
      <c r="F58" s="1">
        <v>10</v>
      </c>
      <c r="G58" s="1">
        <v>10</v>
      </c>
    </row>
    <row r="59" spans="1:7" x14ac:dyDescent="0.25">
      <c r="A59">
        <v>560</v>
      </c>
      <c r="C59" t="str">
        <f>"7208723061"</f>
        <v>7208723061</v>
      </c>
      <c r="D59" t="s">
        <v>81</v>
      </c>
      <c r="E59" s="7">
        <v>1</v>
      </c>
      <c r="F59" s="1">
        <v>10</v>
      </c>
      <c r="G59" s="1">
        <v>10</v>
      </c>
    </row>
    <row r="60" spans="1:7" x14ac:dyDescent="0.25">
      <c r="A60">
        <v>570</v>
      </c>
      <c r="C60" t="str">
        <f>"7208723064"</f>
        <v>7208723064</v>
      </c>
      <c r="D60" t="s">
        <v>82</v>
      </c>
      <c r="E60" s="7">
        <v>3</v>
      </c>
      <c r="F60" s="1">
        <v>10</v>
      </c>
      <c r="G60" s="1">
        <v>30</v>
      </c>
    </row>
    <row r="61" spans="1:7" x14ac:dyDescent="0.25">
      <c r="A61">
        <v>580</v>
      </c>
      <c r="C61" t="str">
        <f>"7208723641"</f>
        <v>7208723641</v>
      </c>
      <c r="D61" t="s">
        <v>83</v>
      </c>
      <c r="E61" s="7">
        <v>1</v>
      </c>
      <c r="F61" s="1">
        <v>10</v>
      </c>
      <c r="G61" s="1">
        <v>10</v>
      </c>
    </row>
    <row r="62" spans="1:7" x14ac:dyDescent="0.25">
      <c r="A62">
        <v>590</v>
      </c>
      <c r="C62" t="str">
        <f>"7208723766"</f>
        <v>7208723766</v>
      </c>
      <c r="D62" t="s">
        <v>84</v>
      </c>
      <c r="E62" s="7">
        <v>3</v>
      </c>
      <c r="F62" s="1">
        <v>10</v>
      </c>
      <c r="G62" s="1">
        <v>30</v>
      </c>
    </row>
    <row r="63" spans="1:7" x14ac:dyDescent="0.25">
      <c r="A63">
        <v>600</v>
      </c>
      <c r="C63" t="str">
        <f>"7208723090"</f>
        <v>7208723090</v>
      </c>
      <c r="D63" t="s">
        <v>85</v>
      </c>
      <c r="E63" s="7">
        <v>9</v>
      </c>
      <c r="F63" s="1">
        <v>10</v>
      </c>
      <c r="G63" s="1">
        <v>90</v>
      </c>
    </row>
    <row r="64" spans="1:7" x14ac:dyDescent="0.25">
      <c r="A64">
        <v>610</v>
      </c>
      <c r="C64" t="str">
        <f>"7208725122"</f>
        <v>7208725122</v>
      </c>
      <c r="D64" t="s">
        <v>86</v>
      </c>
      <c r="E64" s="7">
        <v>6</v>
      </c>
      <c r="F64" s="1">
        <v>10</v>
      </c>
      <c r="G64" s="1">
        <v>60</v>
      </c>
    </row>
    <row r="65" spans="1:7" x14ac:dyDescent="0.25">
      <c r="A65">
        <v>620</v>
      </c>
      <c r="C65" t="str">
        <f>"7208725121"</f>
        <v>7208725121</v>
      </c>
      <c r="D65" t="s">
        <v>87</v>
      </c>
      <c r="E65" s="7">
        <v>6</v>
      </c>
      <c r="F65" s="1">
        <v>10</v>
      </c>
      <c r="G65" s="1">
        <v>60</v>
      </c>
    </row>
    <row r="66" spans="1:7" x14ac:dyDescent="0.25">
      <c r="A66">
        <v>630</v>
      </c>
      <c r="C66" t="s">
        <v>88</v>
      </c>
      <c r="D66" t="s">
        <v>89</v>
      </c>
      <c r="E66" s="7">
        <v>7</v>
      </c>
      <c r="F66" s="1">
        <v>11</v>
      </c>
      <c r="G66" s="1">
        <v>77</v>
      </c>
    </row>
    <row r="67" spans="1:7" x14ac:dyDescent="0.25">
      <c r="A67">
        <v>640</v>
      </c>
      <c r="C67" t="s">
        <v>90</v>
      </c>
      <c r="D67" t="s">
        <v>91</v>
      </c>
      <c r="E67" s="7">
        <v>6</v>
      </c>
      <c r="F67" s="1">
        <v>11</v>
      </c>
      <c r="G67" s="1">
        <v>66</v>
      </c>
    </row>
    <row r="68" spans="1:7" x14ac:dyDescent="0.25">
      <c r="A68">
        <v>650</v>
      </c>
      <c r="C68" t="s">
        <v>92</v>
      </c>
      <c r="D68" t="s">
        <v>93</v>
      </c>
      <c r="E68" s="7">
        <v>23</v>
      </c>
      <c r="F68" s="1">
        <v>11</v>
      </c>
      <c r="G68" s="1">
        <v>253</v>
      </c>
    </row>
    <row r="69" spans="1:7" x14ac:dyDescent="0.25">
      <c r="A69">
        <v>660</v>
      </c>
      <c r="C69" t="s">
        <v>94</v>
      </c>
      <c r="D69" t="s">
        <v>95</v>
      </c>
      <c r="E69" s="7">
        <v>1</v>
      </c>
      <c r="F69" s="1">
        <v>11</v>
      </c>
      <c r="G69" s="1">
        <v>11</v>
      </c>
    </row>
    <row r="70" spans="1:7" x14ac:dyDescent="0.25">
      <c r="A70">
        <v>670</v>
      </c>
      <c r="C70" t="s">
        <v>96</v>
      </c>
      <c r="D70" t="s">
        <v>97</v>
      </c>
      <c r="E70" s="7">
        <v>5</v>
      </c>
      <c r="F70" s="1">
        <v>11</v>
      </c>
      <c r="G70" s="1">
        <v>55</v>
      </c>
    </row>
    <row r="71" spans="1:7" x14ac:dyDescent="0.25">
      <c r="A71">
        <v>680</v>
      </c>
      <c r="C71" t="s">
        <v>98</v>
      </c>
      <c r="D71" t="s">
        <v>99</v>
      </c>
      <c r="E71" s="7">
        <v>2</v>
      </c>
      <c r="F71" s="1">
        <v>11</v>
      </c>
      <c r="G71" s="1">
        <v>22</v>
      </c>
    </row>
    <row r="72" spans="1:7" x14ac:dyDescent="0.25">
      <c r="A72">
        <v>690</v>
      </c>
      <c r="C72" t="s">
        <v>100</v>
      </c>
      <c r="D72" t="s">
        <v>101</v>
      </c>
      <c r="E72" s="7">
        <v>5</v>
      </c>
      <c r="F72" s="1">
        <v>11</v>
      </c>
      <c r="G72" s="1">
        <v>55</v>
      </c>
    </row>
    <row r="73" spans="1:7" x14ac:dyDescent="0.25">
      <c r="A73">
        <v>700</v>
      </c>
      <c r="C73" t="s">
        <v>102</v>
      </c>
      <c r="D73" t="s">
        <v>103</v>
      </c>
      <c r="E73" s="7">
        <v>8</v>
      </c>
      <c r="F73" s="1">
        <v>11</v>
      </c>
      <c r="G73" s="1">
        <v>88</v>
      </c>
    </row>
    <row r="74" spans="1:7" x14ac:dyDescent="0.25">
      <c r="A74">
        <v>710</v>
      </c>
      <c r="C74" t="s">
        <v>104</v>
      </c>
      <c r="D74" t="s">
        <v>105</v>
      </c>
      <c r="E74" s="7">
        <v>1</v>
      </c>
      <c r="F74" s="1">
        <v>11</v>
      </c>
      <c r="G74" s="1">
        <v>11</v>
      </c>
    </row>
    <row r="75" spans="1:7" x14ac:dyDescent="0.25">
      <c r="A75">
        <v>720</v>
      </c>
      <c r="C75" t="s">
        <v>106</v>
      </c>
      <c r="D75" t="s">
        <v>107</v>
      </c>
      <c r="E75" s="7">
        <v>2</v>
      </c>
      <c r="F75" s="1">
        <v>11</v>
      </c>
      <c r="G75" s="1">
        <v>22</v>
      </c>
    </row>
    <row r="76" spans="1:7" x14ac:dyDescent="0.25">
      <c r="A76">
        <v>730</v>
      </c>
      <c r="C76" t="s">
        <v>108</v>
      </c>
      <c r="D76" t="s">
        <v>109</v>
      </c>
      <c r="E76" s="7">
        <v>1</v>
      </c>
      <c r="F76" s="1">
        <v>11</v>
      </c>
      <c r="G76" s="1">
        <v>11</v>
      </c>
    </row>
    <row r="77" spans="1:7" x14ac:dyDescent="0.25">
      <c r="A77">
        <v>740</v>
      </c>
      <c r="C77" t="s">
        <v>110</v>
      </c>
      <c r="D77" t="s">
        <v>111</v>
      </c>
      <c r="E77" s="7">
        <v>13</v>
      </c>
      <c r="F77" s="1">
        <v>11</v>
      </c>
      <c r="G77" s="1">
        <v>143</v>
      </c>
    </row>
    <row r="78" spans="1:7" x14ac:dyDescent="0.25">
      <c r="A78">
        <v>750</v>
      </c>
      <c r="C78" t="s">
        <v>112</v>
      </c>
      <c r="D78" t="s">
        <v>113</v>
      </c>
      <c r="E78" s="7">
        <v>2</v>
      </c>
      <c r="F78" s="1">
        <v>11</v>
      </c>
      <c r="G78" s="1">
        <v>22</v>
      </c>
    </row>
    <row r="79" spans="1:7" s="5" customFormat="1" ht="83.1" customHeight="1" x14ac:dyDescent="0.25">
      <c r="A79" s="5">
        <v>760</v>
      </c>
      <c r="C79" s="5" t="str">
        <f>"7243151420"</f>
        <v>7243151420</v>
      </c>
      <c r="D79" s="5" t="s">
        <v>114</v>
      </c>
      <c r="E79" s="9">
        <v>1</v>
      </c>
      <c r="F79" s="6">
        <v>11</v>
      </c>
      <c r="G79" s="6">
        <v>11</v>
      </c>
    </row>
    <row r="80" spans="1:7" x14ac:dyDescent="0.25">
      <c r="A80">
        <v>770</v>
      </c>
      <c r="C80" t="str">
        <f>"7243151441"</f>
        <v>7243151441</v>
      </c>
      <c r="D80" t="s">
        <v>115</v>
      </c>
      <c r="E80" s="7">
        <v>2</v>
      </c>
      <c r="F80" s="1">
        <v>11</v>
      </c>
      <c r="G80" s="1">
        <v>22</v>
      </c>
    </row>
    <row r="81" spans="1:7" x14ac:dyDescent="0.25">
      <c r="A81">
        <v>780</v>
      </c>
      <c r="C81" t="str">
        <f>"7243151512"</f>
        <v>7243151512</v>
      </c>
      <c r="D81" t="s">
        <v>116</v>
      </c>
      <c r="E81" s="7">
        <v>7</v>
      </c>
      <c r="F81" s="1">
        <v>11</v>
      </c>
      <c r="G81" s="1">
        <v>77</v>
      </c>
    </row>
    <row r="82" spans="1:7" x14ac:dyDescent="0.25">
      <c r="A82">
        <v>790</v>
      </c>
      <c r="C82" t="str">
        <f>"7243151520"</f>
        <v>7243151520</v>
      </c>
      <c r="D82" t="s">
        <v>117</v>
      </c>
      <c r="E82" s="7">
        <v>5</v>
      </c>
      <c r="F82" s="1">
        <v>11</v>
      </c>
      <c r="G82" s="1">
        <v>55</v>
      </c>
    </row>
    <row r="83" spans="1:7" x14ac:dyDescent="0.25">
      <c r="A83">
        <v>800</v>
      </c>
      <c r="C83" t="str">
        <f>"7243151524"</f>
        <v>7243151524</v>
      </c>
      <c r="D83" t="s">
        <v>118</v>
      </c>
      <c r="E83" s="7">
        <v>14</v>
      </c>
      <c r="F83" s="1">
        <v>11</v>
      </c>
      <c r="G83" s="1">
        <v>154</v>
      </c>
    </row>
    <row r="84" spans="1:7" x14ac:dyDescent="0.25">
      <c r="A84">
        <v>810</v>
      </c>
      <c r="C84" t="str">
        <f>"7243151054"</f>
        <v>7243151054</v>
      </c>
      <c r="D84" t="s">
        <v>119</v>
      </c>
      <c r="E84" s="7">
        <v>4</v>
      </c>
      <c r="F84" s="1">
        <v>11</v>
      </c>
      <c r="G84" s="1">
        <v>44</v>
      </c>
    </row>
    <row r="85" spans="1:7" x14ac:dyDescent="0.25">
      <c r="A85">
        <v>820</v>
      </c>
      <c r="C85" t="str">
        <f>"7243151613"</f>
        <v>7243151613</v>
      </c>
      <c r="D85" t="s">
        <v>120</v>
      </c>
      <c r="E85" s="7">
        <v>6</v>
      </c>
      <c r="F85" s="1">
        <v>11</v>
      </c>
      <c r="G85" s="1">
        <v>66</v>
      </c>
    </row>
    <row r="86" spans="1:7" x14ac:dyDescent="0.25">
      <c r="A86">
        <v>830</v>
      </c>
      <c r="C86" t="str">
        <f>"7243151624"</f>
        <v>7243151624</v>
      </c>
      <c r="D86" t="s">
        <v>121</v>
      </c>
      <c r="E86" s="7">
        <v>21</v>
      </c>
      <c r="F86" s="1">
        <v>11</v>
      </c>
      <c r="G86" s="1">
        <v>231</v>
      </c>
    </row>
    <row r="87" spans="1:7" x14ac:dyDescent="0.25">
      <c r="A87">
        <v>840</v>
      </c>
      <c r="C87" t="str">
        <f>"7243151063"</f>
        <v>7243151063</v>
      </c>
      <c r="D87" t="s">
        <v>122</v>
      </c>
      <c r="E87" s="7">
        <v>4</v>
      </c>
      <c r="F87" s="1">
        <v>11</v>
      </c>
      <c r="G87" s="1">
        <v>44</v>
      </c>
    </row>
    <row r="88" spans="1:7" x14ac:dyDescent="0.25">
      <c r="A88">
        <v>850</v>
      </c>
      <c r="C88" t="str">
        <f>"7243151634"</f>
        <v>7243151634</v>
      </c>
      <c r="D88" t="s">
        <v>123</v>
      </c>
      <c r="E88" s="7">
        <v>4</v>
      </c>
      <c r="F88" s="1">
        <v>11</v>
      </c>
      <c r="G88" s="1">
        <v>44</v>
      </c>
    </row>
    <row r="89" spans="1:7" x14ac:dyDescent="0.25">
      <c r="A89">
        <v>860</v>
      </c>
      <c r="C89" t="str">
        <f>"7243151635"</f>
        <v>7243151635</v>
      </c>
      <c r="D89" t="s">
        <v>124</v>
      </c>
      <c r="E89" s="7">
        <v>8</v>
      </c>
      <c r="F89" s="1">
        <v>11</v>
      </c>
      <c r="G89" s="1">
        <v>88</v>
      </c>
    </row>
    <row r="90" spans="1:7" x14ac:dyDescent="0.25">
      <c r="A90">
        <v>870</v>
      </c>
      <c r="C90" t="str">
        <f>"7243151064"</f>
        <v>7243151064</v>
      </c>
      <c r="D90" t="s">
        <v>125</v>
      </c>
      <c r="E90" s="7">
        <v>7</v>
      </c>
      <c r="F90" s="1">
        <v>11</v>
      </c>
      <c r="G90" s="1">
        <v>77</v>
      </c>
    </row>
    <row r="91" spans="1:7" x14ac:dyDescent="0.25">
      <c r="A91">
        <v>880</v>
      </c>
      <c r="C91" t="str">
        <f>"7243151640"</f>
        <v>7243151640</v>
      </c>
      <c r="D91" t="s">
        <v>126</v>
      </c>
      <c r="E91" s="7">
        <v>13</v>
      </c>
      <c r="F91" s="1">
        <v>11</v>
      </c>
      <c r="G91" s="1">
        <v>143</v>
      </c>
    </row>
    <row r="92" spans="1:7" x14ac:dyDescent="0.25">
      <c r="A92">
        <v>890</v>
      </c>
      <c r="C92" t="str">
        <f>"7243151712"</f>
        <v>7243151712</v>
      </c>
      <c r="D92" t="s">
        <v>127</v>
      </c>
      <c r="E92" s="7">
        <v>15</v>
      </c>
      <c r="F92" s="1">
        <v>11</v>
      </c>
      <c r="G92" s="1">
        <v>165</v>
      </c>
    </row>
    <row r="93" spans="1:7" x14ac:dyDescent="0.25">
      <c r="A93">
        <v>900</v>
      </c>
      <c r="C93" t="str">
        <f>"7243151713"</f>
        <v>7243151713</v>
      </c>
      <c r="D93" t="s">
        <v>128</v>
      </c>
      <c r="E93" s="7">
        <v>2</v>
      </c>
      <c r="F93" s="1">
        <v>11</v>
      </c>
      <c r="G93" s="1">
        <v>22</v>
      </c>
    </row>
    <row r="94" spans="1:7" x14ac:dyDescent="0.25">
      <c r="A94">
        <v>910</v>
      </c>
      <c r="C94" t="str">
        <f>"7243151724"</f>
        <v>7243151724</v>
      </c>
      <c r="D94" t="s">
        <v>129</v>
      </c>
      <c r="E94" s="7">
        <v>14</v>
      </c>
      <c r="F94" s="1">
        <v>11</v>
      </c>
      <c r="G94" s="1">
        <v>154</v>
      </c>
    </row>
    <row r="95" spans="1:7" x14ac:dyDescent="0.25">
      <c r="A95">
        <v>920</v>
      </c>
      <c r="C95" t="str">
        <f>"7243151732"</f>
        <v>7243151732</v>
      </c>
      <c r="D95" t="s">
        <v>130</v>
      </c>
      <c r="E95" s="7">
        <v>7</v>
      </c>
      <c r="F95" s="1">
        <v>11</v>
      </c>
      <c r="G95" s="1">
        <v>77</v>
      </c>
    </row>
    <row r="96" spans="1:7" x14ac:dyDescent="0.25">
      <c r="A96">
        <v>930</v>
      </c>
      <c r="C96" t="str">
        <f>"7243151074"</f>
        <v>7243151074</v>
      </c>
      <c r="D96" t="s">
        <v>131</v>
      </c>
      <c r="E96" s="7">
        <v>1</v>
      </c>
      <c r="F96" s="1">
        <v>11</v>
      </c>
      <c r="G96" s="1">
        <v>11</v>
      </c>
    </row>
    <row r="97" spans="1:7" x14ac:dyDescent="0.25">
      <c r="A97">
        <v>940</v>
      </c>
      <c r="C97" t="str">
        <f>"7243151741"</f>
        <v>7243151741</v>
      </c>
      <c r="D97" t="s">
        <v>132</v>
      </c>
      <c r="E97" s="7">
        <v>8</v>
      </c>
      <c r="F97" s="1">
        <v>11</v>
      </c>
      <c r="G97" s="1">
        <v>88</v>
      </c>
    </row>
    <row r="98" spans="1:7" x14ac:dyDescent="0.25">
      <c r="A98">
        <v>950</v>
      </c>
      <c r="C98" t="str">
        <f>"7243151912"</f>
        <v>7243151912</v>
      </c>
      <c r="D98" t="s">
        <v>133</v>
      </c>
      <c r="E98" s="7">
        <v>2</v>
      </c>
      <c r="F98" s="1">
        <v>11</v>
      </c>
      <c r="G98" s="1">
        <v>22</v>
      </c>
    </row>
    <row r="99" spans="1:7" x14ac:dyDescent="0.25">
      <c r="A99">
        <v>960</v>
      </c>
      <c r="C99" t="str">
        <f>"7243151913"</f>
        <v>7243151913</v>
      </c>
      <c r="D99" t="s">
        <v>134</v>
      </c>
      <c r="E99" s="7">
        <v>2</v>
      </c>
      <c r="F99" s="1">
        <v>11</v>
      </c>
      <c r="G99" s="1">
        <v>22</v>
      </c>
    </row>
    <row r="100" spans="1:7" x14ac:dyDescent="0.25">
      <c r="A100">
        <v>970</v>
      </c>
      <c r="C100" t="str">
        <f>"7243151092"</f>
        <v>7243151092</v>
      </c>
      <c r="D100" t="s">
        <v>135</v>
      </c>
      <c r="E100" s="7">
        <v>2</v>
      </c>
      <c r="F100" s="1">
        <v>11</v>
      </c>
      <c r="G100" s="1">
        <v>22</v>
      </c>
    </row>
    <row r="101" spans="1:7" x14ac:dyDescent="0.25">
      <c r="A101">
        <v>980</v>
      </c>
      <c r="C101" t="str">
        <f>"7243151665"</f>
        <v>7243151665</v>
      </c>
      <c r="D101" t="s">
        <v>136</v>
      </c>
      <c r="E101" s="7">
        <v>1</v>
      </c>
      <c r="F101" s="1">
        <v>11</v>
      </c>
      <c r="G101" s="1">
        <v>11</v>
      </c>
    </row>
    <row r="102" spans="1:7" x14ac:dyDescent="0.25">
      <c r="A102">
        <v>990</v>
      </c>
      <c r="C102" t="str">
        <f>"7243151566"</f>
        <v>7243151566</v>
      </c>
      <c r="D102" t="s">
        <v>137</v>
      </c>
      <c r="E102" s="7">
        <v>4</v>
      </c>
      <c r="F102" s="1">
        <v>11</v>
      </c>
      <c r="G102" s="1">
        <v>44</v>
      </c>
    </row>
    <row r="103" spans="1:7" s="5" customFormat="1" ht="83.1" customHeight="1" x14ac:dyDescent="0.25">
      <c r="A103" s="5">
        <v>1000</v>
      </c>
      <c r="C103" s="5" t="str">
        <f>"7243187000"</f>
        <v>7243187000</v>
      </c>
      <c r="D103" s="5" t="s">
        <v>138</v>
      </c>
      <c r="E103" s="9">
        <v>4</v>
      </c>
      <c r="F103" s="6">
        <v>11</v>
      </c>
      <c r="G103" s="6">
        <v>44</v>
      </c>
    </row>
    <row r="104" spans="1:7" x14ac:dyDescent="0.25">
      <c r="A104">
        <v>1010</v>
      </c>
      <c r="C104" t="str">
        <f>"431839"</f>
        <v>431839</v>
      </c>
      <c r="D104" t="s">
        <v>139</v>
      </c>
      <c r="E104" s="7">
        <v>23</v>
      </c>
      <c r="F104" s="1">
        <v>15</v>
      </c>
      <c r="G104" s="1">
        <v>345</v>
      </c>
    </row>
    <row r="105" spans="1:7" x14ac:dyDescent="0.25">
      <c r="A105">
        <v>1020</v>
      </c>
      <c r="C105" t="s">
        <v>140</v>
      </c>
      <c r="D105" t="s">
        <v>141</v>
      </c>
      <c r="E105" s="7">
        <v>1</v>
      </c>
      <c r="F105" s="1">
        <v>12</v>
      </c>
      <c r="G105" s="1">
        <v>12</v>
      </c>
    </row>
    <row r="106" spans="1:7" x14ac:dyDescent="0.25">
      <c r="A106">
        <v>1030</v>
      </c>
      <c r="C106" t="s">
        <v>142</v>
      </c>
      <c r="D106" t="s">
        <v>143</v>
      </c>
      <c r="E106" s="7">
        <v>4</v>
      </c>
      <c r="F106" s="1">
        <v>20</v>
      </c>
      <c r="G106" s="1">
        <v>80</v>
      </c>
    </row>
    <row r="107" spans="1:7" x14ac:dyDescent="0.25">
      <c r="A107">
        <v>1040</v>
      </c>
      <c r="C107" t="s">
        <v>144</v>
      </c>
      <c r="D107" t="s">
        <v>145</v>
      </c>
      <c r="E107" s="7">
        <v>5</v>
      </c>
      <c r="F107" s="1">
        <v>11</v>
      </c>
      <c r="G107" s="1">
        <v>55</v>
      </c>
    </row>
    <row r="108" spans="1:7" x14ac:dyDescent="0.25">
      <c r="A108">
        <v>1050</v>
      </c>
      <c r="C108" t="s">
        <v>146</v>
      </c>
      <c r="D108" t="s">
        <v>147</v>
      </c>
      <c r="E108" s="7">
        <v>1</v>
      </c>
      <c r="F108" s="1">
        <v>8</v>
      </c>
      <c r="G108" s="1">
        <v>8</v>
      </c>
    </row>
    <row r="109" spans="1:7" x14ac:dyDescent="0.25">
      <c r="A109">
        <v>1060</v>
      </c>
      <c r="C109" t="s">
        <v>148</v>
      </c>
      <c r="D109" t="s">
        <v>149</v>
      </c>
      <c r="E109" s="7">
        <v>1</v>
      </c>
      <c r="F109" s="1">
        <v>8</v>
      </c>
      <c r="G109" s="1">
        <v>8</v>
      </c>
    </row>
    <row r="110" spans="1:7" x14ac:dyDescent="0.25">
      <c r="A110">
        <v>1070</v>
      </c>
      <c r="C110" t="s">
        <v>150</v>
      </c>
      <c r="D110" t="s">
        <v>151</v>
      </c>
      <c r="E110" s="7">
        <v>4</v>
      </c>
      <c r="F110" s="1">
        <v>8</v>
      </c>
      <c r="G110" s="1">
        <v>32</v>
      </c>
    </row>
    <row r="111" spans="1:7" x14ac:dyDescent="0.25">
      <c r="A111">
        <v>1080</v>
      </c>
      <c r="C111" t="s">
        <v>152</v>
      </c>
      <c r="D111" t="s">
        <v>153</v>
      </c>
      <c r="E111" s="7">
        <v>1</v>
      </c>
      <c r="F111" s="1">
        <v>8</v>
      </c>
      <c r="G111" s="1">
        <v>8</v>
      </c>
    </row>
    <row r="112" spans="1:7" s="5" customFormat="1" ht="90" customHeight="1" x14ac:dyDescent="0.25">
      <c r="A112" s="5">
        <v>1090</v>
      </c>
      <c r="C112" s="5" t="str">
        <f>"447H995"</f>
        <v>447H995</v>
      </c>
      <c r="D112" s="5" t="s">
        <v>154</v>
      </c>
      <c r="E112" s="9">
        <v>15</v>
      </c>
      <c r="F112" s="6">
        <v>20</v>
      </c>
      <c r="G112" s="6">
        <v>300</v>
      </c>
    </row>
    <row r="113" spans="1:7" x14ac:dyDescent="0.25">
      <c r="A113">
        <v>1100</v>
      </c>
      <c r="C113" t="str">
        <f>"447H996"</f>
        <v>447H996</v>
      </c>
      <c r="D113" t="s">
        <v>155</v>
      </c>
      <c r="E113" s="7">
        <v>15</v>
      </c>
      <c r="F113" s="1">
        <v>20</v>
      </c>
      <c r="G113" s="1">
        <v>300</v>
      </c>
    </row>
    <row r="114" spans="1:7" x14ac:dyDescent="0.25">
      <c r="A114">
        <v>1110</v>
      </c>
      <c r="C114" t="s">
        <v>156</v>
      </c>
      <c r="D114" t="s">
        <v>157</v>
      </c>
      <c r="E114" s="7">
        <v>1</v>
      </c>
      <c r="F114" s="1">
        <v>29</v>
      </c>
      <c r="G114" s="1">
        <v>29</v>
      </c>
    </row>
    <row r="115" spans="1:7" x14ac:dyDescent="0.25">
      <c r="A115">
        <v>1120</v>
      </c>
      <c r="C115" t="s">
        <v>158</v>
      </c>
      <c r="D115" t="s">
        <v>159</v>
      </c>
      <c r="E115" s="7">
        <v>2</v>
      </c>
      <c r="F115" s="1">
        <v>12</v>
      </c>
      <c r="G115" s="1">
        <v>24</v>
      </c>
    </row>
    <row r="116" spans="1:7" x14ac:dyDescent="0.25">
      <c r="A116">
        <v>1130</v>
      </c>
      <c r="C116" t="s">
        <v>160</v>
      </c>
      <c r="D116" t="s">
        <v>161</v>
      </c>
      <c r="E116" s="7">
        <v>3</v>
      </c>
      <c r="F116" s="1">
        <v>15</v>
      </c>
      <c r="G116" s="1">
        <v>45</v>
      </c>
    </row>
    <row r="117" spans="1:7" x14ac:dyDescent="0.25">
      <c r="A117">
        <v>1140</v>
      </c>
      <c r="C117" t="s">
        <v>162</v>
      </c>
      <c r="D117" t="s">
        <v>163</v>
      </c>
      <c r="E117" s="7">
        <v>2</v>
      </c>
      <c r="F117" s="1">
        <v>14</v>
      </c>
      <c r="G117" s="1">
        <v>28</v>
      </c>
    </row>
    <row r="118" spans="1:7" x14ac:dyDescent="0.25">
      <c r="A118">
        <v>1170</v>
      </c>
      <c r="C118" t="s">
        <v>164</v>
      </c>
      <c r="D118" t="s">
        <v>165</v>
      </c>
      <c r="E118" s="7">
        <v>1</v>
      </c>
      <c r="F118" s="1">
        <v>9.16</v>
      </c>
      <c r="G118" s="1">
        <v>9.16</v>
      </c>
    </row>
    <row r="119" spans="1:7" x14ac:dyDescent="0.25">
      <c r="A119">
        <v>1180</v>
      </c>
      <c r="C119" t="s">
        <v>166</v>
      </c>
      <c r="D119" t="s">
        <v>167</v>
      </c>
      <c r="E119" s="7">
        <v>2</v>
      </c>
      <c r="F119" s="1">
        <v>8.84</v>
      </c>
      <c r="G119" s="1">
        <v>17.68</v>
      </c>
    </row>
    <row r="120" spans="1:7" x14ac:dyDescent="0.25">
      <c r="A120">
        <v>1150</v>
      </c>
      <c r="C120" t="s">
        <v>168</v>
      </c>
      <c r="D120" t="s">
        <v>169</v>
      </c>
      <c r="E120" s="7">
        <v>2</v>
      </c>
      <c r="F120" s="1">
        <v>15</v>
      </c>
      <c r="G120" s="1">
        <v>30</v>
      </c>
    </row>
    <row r="121" spans="1:7" x14ac:dyDescent="0.25">
      <c r="A121">
        <v>1160</v>
      </c>
      <c r="C121" t="s">
        <v>170</v>
      </c>
      <c r="D121" t="s">
        <v>171</v>
      </c>
      <c r="E121" s="7">
        <v>1</v>
      </c>
      <c r="F121" s="1">
        <v>20</v>
      </c>
      <c r="G121" s="1">
        <v>20</v>
      </c>
    </row>
    <row r="122" spans="1:7" x14ac:dyDescent="0.25">
      <c r="A122">
        <v>1190</v>
      </c>
      <c r="C122" t="s">
        <v>172</v>
      </c>
      <c r="D122" t="s">
        <v>173</v>
      </c>
      <c r="E122" s="7">
        <v>1</v>
      </c>
      <c r="F122" s="1">
        <v>10</v>
      </c>
      <c r="G122" s="1">
        <v>10</v>
      </c>
    </row>
    <row r="123" spans="1:7" s="5" customFormat="1" ht="99.95" customHeight="1" x14ac:dyDescent="0.25">
      <c r="A123" s="5">
        <v>1200</v>
      </c>
      <c r="C123" s="5" t="s">
        <v>174</v>
      </c>
      <c r="D123" s="5" t="s">
        <v>175</v>
      </c>
      <c r="E123" s="9">
        <v>4</v>
      </c>
      <c r="F123" s="6">
        <v>25</v>
      </c>
      <c r="G123" s="6">
        <v>100</v>
      </c>
    </row>
    <row r="124" spans="1:7" x14ac:dyDescent="0.25">
      <c r="A124">
        <v>1210</v>
      </c>
      <c r="C124" t="s">
        <v>176</v>
      </c>
      <c r="D124" t="s">
        <v>177</v>
      </c>
      <c r="E124" s="7">
        <v>5</v>
      </c>
      <c r="F124" s="1">
        <v>25</v>
      </c>
      <c r="G124" s="1">
        <v>125</v>
      </c>
    </row>
    <row r="125" spans="1:7" x14ac:dyDescent="0.25">
      <c r="A125">
        <v>1220</v>
      </c>
      <c r="C125" t="str">
        <f>"40000989"</f>
        <v>40000989</v>
      </c>
      <c r="D125" t="s">
        <v>178</v>
      </c>
      <c r="E125" s="7">
        <v>1</v>
      </c>
      <c r="F125" s="1">
        <v>130</v>
      </c>
      <c r="G125" s="1">
        <v>130</v>
      </c>
    </row>
    <row r="126" spans="1:7" x14ac:dyDescent="0.25">
      <c r="A126">
        <v>1230</v>
      </c>
      <c r="C126" t="str">
        <f>"40001014"</f>
        <v>40001014</v>
      </c>
      <c r="D126" t="s">
        <v>179</v>
      </c>
      <c r="E126" s="7">
        <v>2</v>
      </c>
      <c r="F126" s="1">
        <v>150</v>
      </c>
      <c r="G126" s="1">
        <v>300</v>
      </c>
    </row>
    <row r="127" spans="1:7" x14ac:dyDescent="0.25">
      <c r="A127">
        <v>1240</v>
      </c>
      <c r="C127" t="str">
        <f>"21037244"</f>
        <v>21037244</v>
      </c>
      <c r="D127" t="s">
        <v>180</v>
      </c>
      <c r="E127" s="7">
        <v>3</v>
      </c>
      <c r="F127" s="1">
        <v>30</v>
      </c>
      <c r="G127" s="1">
        <v>90</v>
      </c>
    </row>
    <row r="128" spans="1:7" x14ac:dyDescent="0.25">
      <c r="A128">
        <v>1250</v>
      </c>
      <c r="C128" t="str">
        <f>"7119781"</f>
        <v>7119781</v>
      </c>
      <c r="D128" t="s">
        <v>181</v>
      </c>
      <c r="E128" s="7">
        <v>2</v>
      </c>
      <c r="F128" s="1">
        <v>10</v>
      </c>
      <c r="G128" s="1">
        <v>20</v>
      </c>
    </row>
    <row r="129" spans="1:7" s="5" customFormat="1" ht="93.95" customHeight="1" x14ac:dyDescent="0.25">
      <c r="A129" s="5">
        <v>1260</v>
      </c>
      <c r="C129" s="5" t="s">
        <v>182</v>
      </c>
      <c r="D129" s="5" t="s">
        <v>183</v>
      </c>
      <c r="E129" s="9">
        <v>4</v>
      </c>
      <c r="F129" s="6">
        <v>25</v>
      </c>
      <c r="G129" s="6">
        <v>100</v>
      </c>
    </row>
    <row r="130" spans="1:7" x14ac:dyDescent="0.25">
      <c r="A130">
        <v>1270</v>
      </c>
      <c r="C130" t="str">
        <f>"102717"</f>
        <v>102717</v>
      </c>
      <c r="D130" t="s">
        <v>184</v>
      </c>
      <c r="E130" s="7">
        <v>7</v>
      </c>
      <c r="F130" s="1">
        <v>10</v>
      </c>
      <c r="G130" s="1">
        <v>70</v>
      </c>
    </row>
    <row r="131" spans="1:7" x14ac:dyDescent="0.25">
      <c r="A131">
        <v>1280</v>
      </c>
      <c r="C131" t="str">
        <f>"102711"</f>
        <v>102711</v>
      </c>
      <c r="D131" t="s">
        <v>185</v>
      </c>
      <c r="E131" s="7">
        <v>4</v>
      </c>
      <c r="F131" s="1">
        <v>10</v>
      </c>
      <c r="G131" s="1">
        <v>40</v>
      </c>
    </row>
    <row r="132" spans="1:7" x14ac:dyDescent="0.25">
      <c r="A132">
        <v>1290</v>
      </c>
      <c r="C132" t="str">
        <f>"102716"</f>
        <v>102716</v>
      </c>
      <c r="D132" t="s">
        <v>186</v>
      </c>
      <c r="E132" s="7">
        <v>4</v>
      </c>
      <c r="F132" s="1">
        <v>10</v>
      </c>
      <c r="G132" s="1">
        <v>40</v>
      </c>
    </row>
    <row r="133" spans="1:7" s="5" customFormat="1" ht="104.1" customHeight="1" x14ac:dyDescent="0.25">
      <c r="A133" s="5">
        <v>1300</v>
      </c>
      <c r="C133" s="5" t="str">
        <f>"102712"</f>
        <v>102712</v>
      </c>
      <c r="D133" s="5" t="s">
        <v>187</v>
      </c>
      <c r="E133" s="9">
        <v>8</v>
      </c>
      <c r="F133" s="6">
        <v>10</v>
      </c>
      <c r="G133" s="6">
        <v>80</v>
      </c>
    </row>
    <row r="134" spans="1:7" x14ac:dyDescent="0.25">
      <c r="A134">
        <v>1310</v>
      </c>
      <c r="C134" t="str">
        <f>"102718"</f>
        <v>102718</v>
      </c>
      <c r="D134" t="s">
        <v>188</v>
      </c>
      <c r="E134" s="7">
        <v>6</v>
      </c>
      <c r="F134" s="1">
        <v>10</v>
      </c>
      <c r="G134" s="1">
        <v>60</v>
      </c>
    </row>
    <row r="135" spans="1:7" x14ac:dyDescent="0.25">
      <c r="A135">
        <v>1320</v>
      </c>
      <c r="C135" t="str">
        <f>"102714"</f>
        <v>102714</v>
      </c>
      <c r="D135" t="s">
        <v>189</v>
      </c>
      <c r="E135" s="7">
        <v>5</v>
      </c>
      <c r="F135" s="1">
        <v>10</v>
      </c>
      <c r="G135" s="1">
        <v>50</v>
      </c>
    </row>
    <row r="136" spans="1:7" x14ac:dyDescent="0.25">
      <c r="A136">
        <v>1330</v>
      </c>
      <c r="C136" t="str">
        <f>"102713"</f>
        <v>102713</v>
      </c>
      <c r="D136" t="s">
        <v>190</v>
      </c>
      <c r="E136" s="7">
        <v>1</v>
      </c>
      <c r="F136" s="1">
        <v>10</v>
      </c>
      <c r="G136" s="1">
        <v>10</v>
      </c>
    </row>
    <row r="137" spans="1:7" x14ac:dyDescent="0.25">
      <c r="A137">
        <v>1340</v>
      </c>
      <c r="C137" t="str">
        <f>"102715"</f>
        <v>102715</v>
      </c>
      <c r="D137" t="s">
        <v>191</v>
      </c>
      <c r="E137" s="7">
        <v>4</v>
      </c>
      <c r="F137" s="1">
        <v>10</v>
      </c>
      <c r="G137" s="1">
        <v>40</v>
      </c>
    </row>
    <row r="138" spans="1:7" s="5" customFormat="1" ht="84.95" customHeight="1" x14ac:dyDescent="0.25">
      <c r="A138" s="5">
        <v>1350</v>
      </c>
      <c r="C138" s="5" t="str">
        <f>"7214926001"</f>
        <v>7214926001</v>
      </c>
      <c r="D138" s="5" t="s">
        <v>192</v>
      </c>
      <c r="E138" s="9">
        <v>8</v>
      </c>
      <c r="F138" s="6">
        <v>12</v>
      </c>
      <c r="G138" s="6">
        <v>96</v>
      </c>
    </row>
    <row r="139" spans="1:7" x14ac:dyDescent="0.25">
      <c r="A139">
        <v>1360</v>
      </c>
      <c r="C139" t="str">
        <f>"7221761004"</f>
        <v>7221761004</v>
      </c>
      <c r="D139" t="s">
        <v>193</v>
      </c>
      <c r="E139" s="7">
        <v>7</v>
      </c>
      <c r="F139" s="1">
        <v>11</v>
      </c>
      <c r="G139" s="1">
        <v>77</v>
      </c>
    </row>
    <row r="140" spans="1:7" x14ac:dyDescent="0.25">
      <c r="A140">
        <v>1370</v>
      </c>
      <c r="C140" t="str">
        <f>"7221761007"</f>
        <v>7221761007</v>
      </c>
      <c r="D140" t="s">
        <v>194</v>
      </c>
      <c r="E140" s="7">
        <v>8</v>
      </c>
      <c r="F140" s="1">
        <v>11</v>
      </c>
      <c r="G140" s="1">
        <v>88</v>
      </c>
    </row>
    <row r="141" spans="1:7" x14ac:dyDescent="0.25">
      <c r="A141">
        <v>1380</v>
      </c>
      <c r="C141" t="str">
        <f>"7221761006"</f>
        <v>7221761006</v>
      </c>
      <c r="D141" t="s">
        <v>195</v>
      </c>
      <c r="E141" s="7">
        <v>9</v>
      </c>
      <c r="F141" s="1">
        <v>11</v>
      </c>
      <c r="G141" s="1">
        <v>99</v>
      </c>
    </row>
    <row r="142" spans="1:7" s="5" customFormat="1" ht="93.95" customHeight="1" x14ac:dyDescent="0.25">
      <c r="A142" s="5">
        <v>1390</v>
      </c>
      <c r="C142" s="5" t="str">
        <f>"7221761002"</f>
        <v>7221761002</v>
      </c>
      <c r="D142" s="5" t="s">
        <v>196</v>
      </c>
      <c r="E142" s="9">
        <v>12</v>
      </c>
      <c r="F142" s="6">
        <v>11</v>
      </c>
      <c r="G142" s="6">
        <v>132</v>
      </c>
    </row>
    <row r="143" spans="1:7" x14ac:dyDescent="0.25">
      <c r="A143">
        <v>1400</v>
      </c>
      <c r="C143" t="str">
        <f>"7210142005"</f>
        <v>7210142005</v>
      </c>
      <c r="D143" t="s">
        <v>197</v>
      </c>
      <c r="E143" s="7">
        <v>6</v>
      </c>
      <c r="F143" s="1">
        <v>12</v>
      </c>
      <c r="G143" s="1">
        <v>72</v>
      </c>
    </row>
    <row r="144" spans="1:7" s="5" customFormat="1" ht="90" customHeight="1" x14ac:dyDescent="0.25">
      <c r="A144" s="5">
        <v>1410</v>
      </c>
      <c r="C144" s="5" t="str">
        <f>"7210142010"</f>
        <v>7210142010</v>
      </c>
      <c r="D144" s="5" t="s">
        <v>198</v>
      </c>
      <c r="E144" s="9">
        <v>8</v>
      </c>
      <c r="F144" s="6">
        <v>12</v>
      </c>
      <c r="G144" s="6">
        <v>96</v>
      </c>
    </row>
    <row r="145" spans="1:7" x14ac:dyDescent="0.25">
      <c r="A145">
        <v>1420</v>
      </c>
      <c r="C145" t="str">
        <f>"7210142045"</f>
        <v>7210142045</v>
      </c>
      <c r="D145" t="s">
        <v>199</v>
      </c>
      <c r="E145" s="7">
        <v>1</v>
      </c>
      <c r="F145" s="1">
        <v>12</v>
      </c>
      <c r="G145" s="1">
        <v>12</v>
      </c>
    </row>
    <row r="146" spans="1:7" x14ac:dyDescent="0.25">
      <c r="A146">
        <v>1430</v>
      </c>
      <c r="C146" t="str">
        <f>"7210142015"</f>
        <v>7210142015</v>
      </c>
      <c r="D146" t="s">
        <v>200</v>
      </c>
      <c r="E146" s="7">
        <v>8</v>
      </c>
      <c r="F146" s="1">
        <v>12</v>
      </c>
      <c r="G146" s="1">
        <v>96</v>
      </c>
    </row>
    <row r="147" spans="1:7" x14ac:dyDescent="0.25">
      <c r="A147">
        <v>1440</v>
      </c>
      <c r="C147" t="str">
        <f>"7210142035"</f>
        <v>7210142035</v>
      </c>
      <c r="D147" t="s">
        <v>201</v>
      </c>
      <c r="E147" s="7">
        <v>10</v>
      </c>
      <c r="F147" s="1">
        <v>12</v>
      </c>
      <c r="G147" s="1">
        <v>120</v>
      </c>
    </row>
    <row r="148" spans="1:7" x14ac:dyDescent="0.25">
      <c r="A148">
        <v>1450</v>
      </c>
      <c r="C148" t="str">
        <f>"7209919051"</f>
        <v>7209919051</v>
      </c>
      <c r="D148" t="s">
        <v>202</v>
      </c>
      <c r="E148" s="7">
        <v>5</v>
      </c>
      <c r="F148" s="1">
        <v>11</v>
      </c>
      <c r="G148" s="1">
        <v>55</v>
      </c>
    </row>
    <row r="149" spans="1:7" x14ac:dyDescent="0.25">
      <c r="A149">
        <v>1460</v>
      </c>
      <c r="C149" t="str">
        <f>"7209919058"</f>
        <v>7209919058</v>
      </c>
      <c r="D149" t="s">
        <v>203</v>
      </c>
      <c r="E149" s="7">
        <v>6</v>
      </c>
      <c r="F149" s="1">
        <v>11</v>
      </c>
      <c r="G149" s="1">
        <v>66</v>
      </c>
    </row>
    <row r="150" spans="1:7" x14ac:dyDescent="0.25">
      <c r="A150">
        <v>1470</v>
      </c>
      <c r="C150" t="str">
        <f>"7209919063"</f>
        <v>7209919063</v>
      </c>
      <c r="D150" t="s">
        <v>204</v>
      </c>
      <c r="E150" s="7">
        <v>9</v>
      </c>
      <c r="F150" s="1">
        <v>11</v>
      </c>
      <c r="G150" s="1">
        <v>99</v>
      </c>
    </row>
    <row r="151" spans="1:7" x14ac:dyDescent="0.25">
      <c r="A151">
        <v>1480</v>
      </c>
      <c r="C151" t="str">
        <f>"7209904006"</f>
        <v>7209904006</v>
      </c>
      <c r="D151" t="s">
        <v>205</v>
      </c>
      <c r="E151" s="7">
        <v>8</v>
      </c>
      <c r="F151" s="1">
        <v>11</v>
      </c>
      <c r="G151" s="1">
        <v>88</v>
      </c>
    </row>
    <row r="152" spans="1:7" x14ac:dyDescent="0.25">
      <c r="A152">
        <v>1490</v>
      </c>
      <c r="C152" t="str">
        <f>"7051508028"</f>
        <v>7051508028</v>
      </c>
      <c r="D152" t="s">
        <v>206</v>
      </c>
      <c r="E152" s="7">
        <v>13</v>
      </c>
      <c r="F152" s="1">
        <v>11</v>
      </c>
      <c r="G152" s="1">
        <v>143</v>
      </c>
    </row>
    <row r="153" spans="1:7" x14ac:dyDescent="0.25">
      <c r="A153">
        <v>1500</v>
      </c>
      <c r="C153" t="str">
        <f>"7051508030"</f>
        <v>7051508030</v>
      </c>
      <c r="D153" t="s">
        <v>207</v>
      </c>
      <c r="E153" s="7">
        <v>6</v>
      </c>
      <c r="F153" s="1">
        <v>11</v>
      </c>
      <c r="G153" s="1">
        <v>66</v>
      </c>
    </row>
    <row r="154" spans="1:7" x14ac:dyDescent="0.25">
      <c r="A154">
        <v>1510</v>
      </c>
      <c r="C154" t="str">
        <f>"7209919015"</f>
        <v>7209919015</v>
      </c>
      <c r="D154" t="s">
        <v>208</v>
      </c>
      <c r="E154" s="7">
        <v>9</v>
      </c>
      <c r="F154" s="1">
        <v>11</v>
      </c>
      <c r="G154" s="1">
        <v>99</v>
      </c>
    </row>
    <row r="155" spans="1:7" x14ac:dyDescent="0.25">
      <c r="A155">
        <v>1520</v>
      </c>
      <c r="C155" t="str">
        <f>"7209919016"</f>
        <v>7209919016</v>
      </c>
      <c r="D155" t="s">
        <v>209</v>
      </c>
      <c r="E155" s="7">
        <v>10</v>
      </c>
      <c r="F155" s="1">
        <v>11</v>
      </c>
      <c r="G155" s="1">
        <v>110</v>
      </c>
    </row>
    <row r="156" spans="1:7" x14ac:dyDescent="0.25">
      <c r="A156">
        <v>1530</v>
      </c>
      <c r="C156" t="str">
        <f>"7209919065"</f>
        <v>7209919065</v>
      </c>
      <c r="D156" t="s">
        <v>210</v>
      </c>
      <c r="E156" s="7">
        <v>14</v>
      </c>
      <c r="F156" s="1">
        <v>11</v>
      </c>
      <c r="G156" s="1">
        <v>154</v>
      </c>
    </row>
    <row r="157" spans="1:7" x14ac:dyDescent="0.25">
      <c r="A157">
        <v>1540</v>
      </c>
      <c r="C157" t="str">
        <f>"7209919068"</f>
        <v>7209919068</v>
      </c>
      <c r="D157" t="s">
        <v>211</v>
      </c>
      <c r="E157" s="7">
        <v>6</v>
      </c>
      <c r="F157" s="1">
        <v>11</v>
      </c>
      <c r="G157" s="1">
        <v>66</v>
      </c>
    </row>
    <row r="158" spans="1:7" x14ac:dyDescent="0.25">
      <c r="A158">
        <v>1550</v>
      </c>
      <c r="C158" t="str">
        <f>"7209919034"</f>
        <v>7209919034</v>
      </c>
      <c r="D158" t="s">
        <v>212</v>
      </c>
      <c r="E158" s="7">
        <v>4</v>
      </c>
      <c r="F158" s="1">
        <v>11</v>
      </c>
      <c r="G158" s="1">
        <v>44</v>
      </c>
    </row>
    <row r="159" spans="1:7" x14ac:dyDescent="0.25">
      <c r="A159">
        <v>1560</v>
      </c>
      <c r="C159" t="str">
        <f>"7209919027"</f>
        <v>7209919027</v>
      </c>
      <c r="D159" t="s">
        <v>213</v>
      </c>
      <c r="E159" s="7">
        <v>18</v>
      </c>
      <c r="F159" s="1">
        <v>11</v>
      </c>
      <c r="G159" s="1">
        <v>198</v>
      </c>
    </row>
    <row r="160" spans="1:7" x14ac:dyDescent="0.25">
      <c r="A160">
        <v>1570</v>
      </c>
      <c r="C160" t="str">
        <f>"7209919056"</f>
        <v>7209919056</v>
      </c>
      <c r="D160" t="s">
        <v>214</v>
      </c>
      <c r="E160" s="7">
        <v>1</v>
      </c>
      <c r="F160" s="1">
        <v>11</v>
      </c>
      <c r="G160" s="1">
        <v>11</v>
      </c>
    </row>
    <row r="161" spans="1:7" x14ac:dyDescent="0.25">
      <c r="A161">
        <v>1580</v>
      </c>
      <c r="C161" t="str">
        <f>"7210125020"</f>
        <v>7210125020</v>
      </c>
      <c r="D161" t="s">
        <v>215</v>
      </c>
      <c r="E161" s="7">
        <v>8</v>
      </c>
      <c r="F161" s="1">
        <v>11</v>
      </c>
      <c r="G161" s="1">
        <v>88</v>
      </c>
    </row>
    <row r="162" spans="1:7" x14ac:dyDescent="0.25">
      <c r="A162">
        <v>1590</v>
      </c>
      <c r="C162" t="str">
        <f>"7212710001"</f>
        <v>7212710001</v>
      </c>
      <c r="D162" t="s">
        <v>216</v>
      </c>
      <c r="E162" s="7">
        <v>6</v>
      </c>
      <c r="F162" s="1">
        <v>12</v>
      </c>
      <c r="G162" s="1">
        <v>72</v>
      </c>
    </row>
    <row r="163" spans="1:7" s="5" customFormat="1" ht="99" customHeight="1" x14ac:dyDescent="0.25">
      <c r="A163" s="5">
        <v>1600</v>
      </c>
      <c r="C163" s="5" t="str">
        <f>"7210519010"</f>
        <v>7210519010</v>
      </c>
      <c r="D163" s="5" t="s">
        <v>217</v>
      </c>
      <c r="E163" s="9">
        <v>9</v>
      </c>
      <c r="F163" s="6">
        <v>14</v>
      </c>
      <c r="G163" s="6">
        <v>126</v>
      </c>
    </row>
    <row r="164" spans="1:7" x14ac:dyDescent="0.25">
      <c r="A164">
        <v>1610</v>
      </c>
      <c r="C164" t="str">
        <f>"7210519050"</f>
        <v>7210519050</v>
      </c>
      <c r="D164" t="s">
        <v>218</v>
      </c>
      <c r="E164" s="7">
        <v>1</v>
      </c>
      <c r="F164" s="1">
        <v>14</v>
      </c>
      <c r="G164" s="1">
        <v>14</v>
      </c>
    </row>
    <row r="165" spans="1:7" x14ac:dyDescent="0.25">
      <c r="A165">
        <v>1620</v>
      </c>
      <c r="C165" t="str">
        <f>"7210519070"</f>
        <v>7210519070</v>
      </c>
      <c r="D165" t="s">
        <v>219</v>
      </c>
      <c r="E165" s="7">
        <v>13</v>
      </c>
      <c r="F165" s="1">
        <v>14</v>
      </c>
      <c r="G165" s="1">
        <v>182</v>
      </c>
    </row>
    <row r="166" spans="1:7" x14ac:dyDescent="0.25">
      <c r="A166">
        <v>1630</v>
      </c>
      <c r="C166" t="str">
        <f>"7210753008"</f>
        <v>7210753008</v>
      </c>
      <c r="D166" t="s">
        <v>220</v>
      </c>
      <c r="E166" s="7">
        <v>7</v>
      </c>
      <c r="F166" s="1">
        <v>14</v>
      </c>
      <c r="G166" s="1">
        <v>98</v>
      </c>
    </row>
    <row r="167" spans="1:7" x14ac:dyDescent="0.25">
      <c r="A167">
        <v>1640</v>
      </c>
      <c r="C167" t="str">
        <f>"7210753010"</f>
        <v>7210753010</v>
      </c>
      <c r="D167" t="s">
        <v>221</v>
      </c>
      <c r="E167" s="7">
        <v>3</v>
      </c>
      <c r="F167" s="1">
        <v>14</v>
      </c>
      <c r="G167" s="1">
        <v>42</v>
      </c>
    </row>
    <row r="168" spans="1:7" x14ac:dyDescent="0.25">
      <c r="A168">
        <v>1650</v>
      </c>
      <c r="C168" t="str">
        <f>"7210753028"</f>
        <v>7210753028</v>
      </c>
      <c r="D168" t="s">
        <v>222</v>
      </c>
      <c r="E168" s="7">
        <v>1</v>
      </c>
      <c r="F168" s="1">
        <v>14</v>
      </c>
      <c r="G168" s="1">
        <v>14</v>
      </c>
    </row>
    <row r="169" spans="1:7" x14ac:dyDescent="0.25">
      <c r="A169">
        <v>1670</v>
      </c>
      <c r="C169" t="str">
        <f>"7210753026"</f>
        <v>7210753026</v>
      </c>
      <c r="D169" t="s">
        <v>223</v>
      </c>
      <c r="E169" s="7">
        <v>1</v>
      </c>
      <c r="F169" s="1">
        <v>14</v>
      </c>
      <c r="G169" s="1">
        <v>14</v>
      </c>
    </row>
    <row r="170" spans="1:7" x14ac:dyDescent="0.25">
      <c r="A170">
        <v>1680</v>
      </c>
      <c r="C170" t="str">
        <f>"7210753024"</f>
        <v>7210753024</v>
      </c>
      <c r="D170" t="s">
        <v>224</v>
      </c>
      <c r="E170" s="7">
        <v>10</v>
      </c>
      <c r="F170" s="1">
        <v>14</v>
      </c>
      <c r="G170" s="1">
        <v>140</v>
      </c>
    </row>
    <row r="171" spans="1:7" x14ac:dyDescent="0.25">
      <c r="A171">
        <v>1690</v>
      </c>
      <c r="C171" t="str">
        <f>"7210753030"</f>
        <v>7210753030</v>
      </c>
      <c r="D171" t="s">
        <v>225</v>
      </c>
      <c r="E171" s="7">
        <v>9</v>
      </c>
      <c r="F171" s="1">
        <v>14</v>
      </c>
      <c r="G171" s="1">
        <v>126</v>
      </c>
    </row>
    <row r="172" spans="1:7" s="5" customFormat="1" ht="75" customHeight="1" x14ac:dyDescent="0.25">
      <c r="A172" s="5">
        <v>1700</v>
      </c>
      <c r="C172" s="5" t="str">
        <f>"7210753020"</f>
        <v>7210753020</v>
      </c>
      <c r="D172" s="5" t="s">
        <v>226</v>
      </c>
      <c r="E172" s="9">
        <v>13</v>
      </c>
      <c r="F172" s="6">
        <v>14</v>
      </c>
      <c r="G172" s="6">
        <v>182</v>
      </c>
    </row>
    <row r="173" spans="1:7" x14ac:dyDescent="0.25">
      <c r="A173">
        <v>1710</v>
      </c>
      <c r="C173" t="str">
        <f>"7240747027"</f>
        <v>7240747027</v>
      </c>
      <c r="D173" t="s">
        <v>227</v>
      </c>
      <c r="E173" s="7">
        <v>9</v>
      </c>
      <c r="F173" s="1">
        <v>14</v>
      </c>
      <c r="G173" s="1">
        <v>126</v>
      </c>
    </row>
    <row r="174" spans="1:7" x14ac:dyDescent="0.25">
      <c r="A174">
        <v>1720</v>
      </c>
      <c r="C174" t="str">
        <f>"7240747021"</f>
        <v>7240747021</v>
      </c>
      <c r="D174" t="s">
        <v>228</v>
      </c>
      <c r="E174" s="7">
        <v>14</v>
      </c>
      <c r="F174" s="1">
        <v>14</v>
      </c>
      <c r="G174" s="1">
        <v>196</v>
      </c>
    </row>
    <row r="175" spans="1:7" x14ac:dyDescent="0.25">
      <c r="A175">
        <v>1730</v>
      </c>
      <c r="C175" t="str">
        <f>"7240747023"</f>
        <v>7240747023</v>
      </c>
      <c r="D175" t="s">
        <v>229</v>
      </c>
      <c r="E175" s="7">
        <v>11</v>
      </c>
      <c r="F175" s="1">
        <v>14</v>
      </c>
      <c r="G175" s="1">
        <v>154</v>
      </c>
    </row>
    <row r="176" spans="1:7" x14ac:dyDescent="0.25">
      <c r="A176">
        <v>1740</v>
      </c>
      <c r="C176" t="str">
        <f>"7240747025"</f>
        <v>7240747025</v>
      </c>
      <c r="D176" t="s">
        <v>230</v>
      </c>
      <c r="E176" s="7">
        <v>18</v>
      </c>
      <c r="F176" s="1">
        <v>14</v>
      </c>
      <c r="G176" s="1">
        <v>252</v>
      </c>
    </row>
    <row r="177" spans="1:7" x14ac:dyDescent="0.25">
      <c r="A177">
        <v>1750</v>
      </c>
      <c r="C177" t="str">
        <f>"7240747028"</f>
        <v>7240747028</v>
      </c>
      <c r="D177" t="s">
        <v>231</v>
      </c>
      <c r="E177" s="7">
        <v>14</v>
      </c>
      <c r="F177" s="1">
        <v>14</v>
      </c>
      <c r="G177" s="1">
        <v>196</v>
      </c>
    </row>
    <row r="178" spans="1:7" s="5" customFormat="1" ht="86.1" customHeight="1" x14ac:dyDescent="0.25">
      <c r="A178" s="5">
        <v>1760</v>
      </c>
      <c r="C178" s="5" t="str">
        <f>"7117252"</f>
        <v>7117252</v>
      </c>
      <c r="D178" s="5" t="s">
        <v>232</v>
      </c>
      <c r="E178" s="9">
        <v>3</v>
      </c>
      <c r="F178" s="6">
        <v>15</v>
      </c>
      <c r="G178" s="6">
        <v>45</v>
      </c>
    </row>
    <row r="179" spans="1:7" x14ac:dyDescent="0.25">
      <c r="A179">
        <v>1770</v>
      </c>
      <c r="C179" t="str">
        <f>"7120071"</f>
        <v>7120071</v>
      </c>
      <c r="D179" t="s">
        <v>233</v>
      </c>
      <c r="E179" s="7">
        <v>4</v>
      </c>
      <c r="F179" s="1">
        <v>15</v>
      </c>
      <c r="G179" s="1">
        <v>60</v>
      </c>
    </row>
    <row r="180" spans="1:7" x14ac:dyDescent="0.25">
      <c r="A180">
        <v>1780</v>
      </c>
      <c r="C180" t="str">
        <f>"7117911"</f>
        <v>7117911</v>
      </c>
      <c r="D180" t="s">
        <v>234</v>
      </c>
      <c r="E180" s="7">
        <v>3</v>
      </c>
      <c r="F180" s="1">
        <v>15</v>
      </c>
      <c r="G180" s="1">
        <v>45</v>
      </c>
    </row>
    <row r="181" spans="1:7" x14ac:dyDescent="0.25">
      <c r="A181">
        <v>1790</v>
      </c>
      <c r="C181" t="str">
        <f>"7117913"</f>
        <v>7117913</v>
      </c>
      <c r="D181" t="s">
        <v>235</v>
      </c>
      <c r="E181" s="7">
        <v>3</v>
      </c>
      <c r="F181" s="1">
        <v>15</v>
      </c>
      <c r="G181" s="1">
        <v>45</v>
      </c>
    </row>
    <row r="182" spans="1:7" x14ac:dyDescent="0.25">
      <c r="A182">
        <v>1800</v>
      </c>
      <c r="C182" t="str">
        <f>"7119157"</f>
        <v>7119157</v>
      </c>
      <c r="D182" t="s">
        <v>236</v>
      </c>
      <c r="E182" s="7">
        <v>2</v>
      </c>
      <c r="F182" s="1">
        <v>15</v>
      </c>
      <c r="G182" s="1">
        <v>30</v>
      </c>
    </row>
    <row r="183" spans="1:7" x14ac:dyDescent="0.25">
      <c r="A183">
        <v>1810</v>
      </c>
      <c r="C183" t="str">
        <f>"7117413"</f>
        <v>7117413</v>
      </c>
      <c r="D183" t="s">
        <v>237</v>
      </c>
      <c r="E183" s="7">
        <v>3</v>
      </c>
      <c r="F183" s="1">
        <v>15</v>
      </c>
      <c r="G183" s="1">
        <v>45</v>
      </c>
    </row>
    <row r="184" spans="1:7" x14ac:dyDescent="0.25">
      <c r="A184">
        <v>1820</v>
      </c>
      <c r="C184" t="str">
        <f>"7120072"</f>
        <v>7120072</v>
      </c>
      <c r="D184" t="s">
        <v>238</v>
      </c>
      <c r="E184" s="7">
        <v>3</v>
      </c>
      <c r="F184" s="1">
        <v>15</v>
      </c>
      <c r="G184" s="1">
        <v>45</v>
      </c>
    </row>
    <row r="185" spans="1:7" x14ac:dyDescent="0.25">
      <c r="A185">
        <v>1830</v>
      </c>
      <c r="C185" t="str">
        <f>"7120070"</f>
        <v>7120070</v>
      </c>
      <c r="D185" t="s">
        <v>239</v>
      </c>
      <c r="E185" s="7">
        <v>3</v>
      </c>
      <c r="F185" s="1">
        <v>15</v>
      </c>
      <c r="G185" s="1">
        <v>45</v>
      </c>
    </row>
    <row r="186" spans="1:7" x14ac:dyDescent="0.25">
      <c r="A186">
        <v>1840</v>
      </c>
      <c r="C186" t="str">
        <f>"7116637"</f>
        <v>7116637</v>
      </c>
      <c r="D186" t="s">
        <v>240</v>
      </c>
      <c r="E186" s="7">
        <v>4</v>
      </c>
      <c r="F186" s="1">
        <v>15</v>
      </c>
      <c r="G186" s="1">
        <v>60</v>
      </c>
    </row>
    <row r="187" spans="1:7" x14ac:dyDescent="0.25">
      <c r="A187">
        <v>1850</v>
      </c>
      <c r="C187" t="str">
        <f>"7117382"</f>
        <v>7117382</v>
      </c>
      <c r="D187" t="s">
        <v>241</v>
      </c>
      <c r="E187" s="7">
        <v>1</v>
      </c>
      <c r="F187" s="1">
        <v>15</v>
      </c>
      <c r="G187" s="1">
        <v>15</v>
      </c>
    </row>
    <row r="188" spans="1:7" x14ac:dyDescent="0.25">
      <c r="A188">
        <v>1860</v>
      </c>
      <c r="C188" t="str">
        <f>"7116635"</f>
        <v>7116635</v>
      </c>
      <c r="D188" t="s">
        <v>242</v>
      </c>
      <c r="E188" s="7">
        <v>2</v>
      </c>
      <c r="F188" s="1">
        <v>15</v>
      </c>
      <c r="G188" s="1">
        <v>30</v>
      </c>
    </row>
    <row r="189" spans="1:7" x14ac:dyDescent="0.25">
      <c r="A189">
        <v>1870</v>
      </c>
      <c r="C189" t="str">
        <f>"7120081"</f>
        <v>7120081</v>
      </c>
      <c r="D189" t="s">
        <v>243</v>
      </c>
      <c r="E189" s="7">
        <v>1</v>
      </c>
      <c r="F189" s="1">
        <v>15</v>
      </c>
      <c r="G189" s="1">
        <v>15</v>
      </c>
    </row>
    <row r="190" spans="1:7" x14ac:dyDescent="0.25">
      <c r="A190">
        <v>1880</v>
      </c>
      <c r="C190" t="str">
        <f>"7117295"</f>
        <v>7117295</v>
      </c>
      <c r="D190" t="s">
        <v>244</v>
      </c>
      <c r="E190" s="7">
        <v>2</v>
      </c>
      <c r="F190" s="1">
        <v>15</v>
      </c>
      <c r="G190" s="1">
        <v>30</v>
      </c>
    </row>
    <row r="191" spans="1:7" x14ac:dyDescent="0.25">
      <c r="A191">
        <v>1890</v>
      </c>
      <c r="C191" t="str">
        <f>"7117249"</f>
        <v>7117249</v>
      </c>
      <c r="D191" t="s">
        <v>245</v>
      </c>
      <c r="E191" s="7">
        <v>2</v>
      </c>
      <c r="F191" s="1">
        <v>15</v>
      </c>
      <c r="G191" s="1">
        <v>30</v>
      </c>
    </row>
    <row r="192" spans="1:7" x14ac:dyDescent="0.25">
      <c r="A192">
        <v>1900</v>
      </c>
      <c r="C192" t="str">
        <f>"7120083"</f>
        <v>7120083</v>
      </c>
      <c r="D192" t="s">
        <v>246</v>
      </c>
      <c r="E192" s="7">
        <v>6</v>
      </c>
      <c r="F192" s="1">
        <v>15</v>
      </c>
      <c r="G192" s="1">
        <v>90</v>
      </c>
    </row>
    <row r="193" spans="1:7" x14ac:dyDescent="0.25">
      <c r="A193">
        <v>1910</v>
      </c>
      <c r="C193" t="str">
        <f>"7116623"</f>
        <v>7116623</v>
      </c>
      <c r="D193" t="s">
        <v>247</v>
      </c>
      <c r="E193" s="7">
        <v>1</v>
      </c>
      <c r="F193" s="1">
        <v>15</v>
      </c>
      <c r="G193" s="1">
        <v>15</v>
      </c>
    </row>
    <row r="194" spans="1:7" x14ac:dyDescent="0.25">
      <c r="A194">
        <v>1920</v>
      </c>
      <c r="C194" t="str">
        <f>"7119172"</f>
        <v>7119172</v>
      </c>
      <c r="D194" t="s">
        <v>248</v>
      </c>
      <c r="E194" s="7">
        <v>8</v>
      </c>
      <c r="F194" s="1">
        <v>15</v>
      </c>
      <c r="G194" s="1">
        <v>120</v>
      </c>
    </row>
    <row r="195" spans="1:7" x14ac:dyDescent="0.25">
      <c r="A195">
        <v>1930</v>
      </c>
      <c r="C195" t="str">
        <f>"3497068"</f>
        <v>3497068</v>
      </c>
      <c r="D195" t="s">
        <v>249</v>
      </c>
      <c r="E195" s="7">
        <v>2</v>
      </c>
      <c r="F195" s="1">
        <v>21</v>
      </c>
      <c r="G195" s="1">
        <v>42</v>
      </c>
    </row>
    <row r="196" spans="1:7" x14ac:dyDescent="0.25">
      <c r="A196">
        <v>1940</v>
      </c>
      <c r="C196" t="str">
        <f>"3497066"</f>
        <v>3497066</v>
      </c>
      <c r="D196" t="s">
        <v>250</v>
      </c>
      <c r="E196" s="7">
        <v>3</v>
      </c>
      <c r="F196" s="1">
        <v>21</v>
      </c>
      <c r="G196" s="1">
        <v>63</v>
      </c>
    </row>
    <row r="197" spans="1:7" x14ac:dyDescent="0.25">
      <c r="A197">
        <v>1950</v>
      </c>
      <c r="C197" t="str">
        <f>"3497067"</f>
        <v>3497067</v>
      </c>
      <c r="D197" t="s">
        <v>251</v>
      </c>
      <c r="E197" s="7">
        <v>1</v>
      </c>
      <c r="F197" s="1">
        <v>21</v>
      </c>
      <c r="G197" s="1">
        <v>21</v>
      </c>
    </row>
    <row r="198" spans="1:7" x14ac:dyDescent="0.25">
      <c r="A198">
        <v>1960</v>
      </c>
      <c r="C198" t="str">
        <f>"3497452"</f>
        <v>3497452</v>
      </c>
      <c r="D198" t="s">
        <v>252</v>
      </c>
      <c r="E198" s="7">
        <v>5</v>
      </c>
      <c r="F198" s="1">
        <v>17</v>
      </c>
      <c r="G198" s="1">
        <v>85</v>
      </c>
    </row>
    <row r="199" spans="1:7" x14ac:dyDescent="0.25">
      <c r="A199">
        <v>1970</v>
      </c>
      <c r="C199" t="str">
        <f>"3497467"</f>
        <v>3497467</v>
      </c>
      <c r="D199" t="s">
        <v>253</v>
      </c>
      <c r="E199" s="7">
        <v>3</v>
      </c>
      <c r="F199" s="1">
        <v>17</v>
      </c>
      <c r="G199" s="1">
        <v>51</v>
      </c>
    </row>
    <row r="200" spans="1:7" x14ac:dyDescent="0.25">
      <c r="A200">
        <v>1980</v>
      </c>
      <c r="C200" t="str">
        <f>"3497465"</f>
        <v>3497465</v>
      </c>
      <c r="D200" t="s">
        <v>254</v>
      </c>
      <c r="E200" s="7">
        <v>3</v>
      </c>
      <c r="F200" s="1">
        <v>17</v>
      </c>
      <c r="G200" s="1">
        <v>51</v>
      </c>
    </row>
    <row r="201" spans="1:7" x14ac:dyDescent="0.25">
      <c r="A201">
        <v>1990</v>
      </c>
      <c r="C201" t="str">
        <f>"3497503"</f>
        <v>3497503</v>
      </c>
      <c r="D201" t="s">
        <v>255</v>
      </c>
      <c r="E201" s="7">
        <v>1</v>
      </c>
      <c r="F201" s="1">
        <v>17</v>
      </c>
      <c r="G201" s="1">
        <v>17</v>
      </c>
    </row>
    <row r="202" spans="1:7" x14ac:dyDescent="0.25">
      <c r="A202">
        <v>2000</v>
      </c>
      <c r="C202" t="str">
        <f>"3497479"</f>
        <v>3497479</v>
      </c>
      <c r="D202" t="s">
        <v>256</v>
      </c>
      <c r="E202" s="7">
        <v>1</v>
      </c>
      <c r="F202" s="1">
        <v>17</v>
      </c>
      <c r="G202" s="1">
        <v>17</v>
      </c>
    </row>
    <row r="203" spans="1:7" x14ac:dyDescent="0.25">
      <c r="A203">
        <v>2010</v>
      </c>
      <c r="C203" t="str">
        <f>"3497508"</f>
        <v>3497508</v>
      </c>
      <c r="D203" t="s">
        <v>257</v>
      </c>
      <c r="E203" s="7">
        <v>1</v>
      </c>
      <c r="F203" s="1">
        <v>17</v>
      </c>
      <c r="G203" s="1">
        <v>17</v>
      </c>
    </row>
    <row r="204" spans="1:7" x14ac:dyDescent="0.25">
      <c r="A204">
        <v>2020</v>
      </c>
      <c r="C204" t="str">
        <f>"12077411TA"</f>
        <v>12077411TA</v>
      </c>
      <c r="D204" t="s">
        <v>258</v>
      </c>
      <c r="E204" s="7">
        <v>696</v>
      </c>
      <c r="F204" s="1">
        <v>4.5</v>
      </c>
      <c r="G204" s="1">
        <v>3132</v>
      </c>
    </row>
    <row r="205" spans="1:7" ht="26.1" customHeight="1" x14ac:dyDescent="0.25">
      <c r="A205">
        <v>2030</v>
      </c>
      <c r="C205" t="s">
        <v>259</v>
      </c>
      <c r="D205" t="s">
        <v>260</v>
      </c>
      <c r="E205" s="7">
        <v>9</v>
      </c>
      <c r="F205" s="1">
        <v>28</v>
      </c>
      <c r="G205" s="1">
        <v>252</v>
      </c>
    </row>
    <row r="206" spans="1:7" x14ac:dyDescent="0.25">
      <c r="A206">
        <v>2040</v>
      </c>
      <c r="C206" t="str">
        <f>"375579"</f>
        <v>375579</v>
      </c>
      <c r="D206" t="s">
        <v>261</v>
      </c>
      <c r="E206" s="7">
        <v>19</v>
      </c>
      <c r="F206" s="1">
        <v>26</v>
      </c>
      <c r="G206" s="1">
        <v>494</v>
      </c>
    </row>
    <row r="207" spans="1:7" s="5" customFormat="1" ht="93.95" customHeight="1" x14ac:dyDescent="0.25">
      <c r="A207" s="5">
        <v>2050</v>
      </c>
      <c r="C207" s="5" t="str">
        <f>"06ST0201"</f>
        <v>06ST0201</v>
      </c>
      <c r="D207" s="5" t="s">
        <v>262</v>
      </c>
      <c r="E207" s="9">
        <v>1</v>
      </c>
      <c r="F207" s="6">
        <v>22</v>
      </c>
      <c r="G207" s="6">
        <v>22</v>
      </c>
    </row>
    <row r="208" spans="1:7" s="5" customFormat="1" ht="102" customHeight="1" x14ac:dyDescent="0.25">
      <c r="A208" s="5">
        <v>2060</v>
      </c>
      <c r="C208" s="5" t="s">
        <v>263</v>
      </c>
      <c r="D208" s="5" t="s">
        <v>264</v>
      </c>
      <c r="E208" s="9">
        <v>11</v>
      </c>
      <c r="F208" s="6">
        <v>9.9</v>
      </c>
      <c r="G208" s="6">
        <v>108.9</v>
      </c>
    </row>
    <row r="209" spans="1:7" x14ac:dyDescent="0.25">
      <c r="A209">
        <v>2080</v>
      </c>
      <c r="C209" t="s">
        <v>265</v>
      </c>
      <c r="D209" t="s">
        <v>266</v>
      </c>
      <c r="E209" s="7">
        <v>9</v>
      </c>
      <c r="F209" s="1">
        <v>16</v>
      </c>
      <c r="G209" s="1">
        <v>144</v>
      </c>
    </row>
    <row r="210" spans="1:7" s="5" customFormat="1" ht="84" customHeight="1" x14ac:dyDescent="0.25">
      <c r="A210" s="5">
        <v>2090</v>
      </c>
      <c r="C210" s="5" t="s">
        <v>267</v>
      </c>
      <c r="D210" s="5" t="s">
        <v>268</v>
      </c>
      <c r="E210" s="9">
        <v>190</v>
      </c>
      <c r="F210" s="6">
        <v>12.5</v>
      </c>
      <c r="G210" s="6">
        <v>2375</v>
      </c>
    </row>
    <row r="211" spans="1:7" s="5" customFormat="1" ht="96" customHeight="1" x14ac:dyDescent="0.25">
      <c r="A211" s="5">
        <v>2100</v>
      </c>
      <c r="C211" s="5" t="s">
        <v>269</v>
      </c>
      <c r="D211" s="5" t="s">
        <v>270</v>
      </c>
      <c r="E211" s="9">
        <v>70</v>
      </c>
      <c r="F211" s="6">
        <v>8.5</v>
      </c>
      <c r="G211" s="6">
        <v>595</v>
      </c>
    </row>
    <row r="212" spans="1:7" x14ac:dyDescent="0.25">
      <c r="A212">
        <v>2110</v>
      </c>
      <c r="C212" t="s">
        <v>271</v>
      </c>
      <c r="D212" t="s">
        <v>272</v>
      </c>
      <c r="E212" s="7">
        <v>44</v>
      </c>
      <c r="F212" s="1">
        <v>9.9</v>
      </c>
      <c r="G212" s="1">
        <v>435.6</v>
      </c>
    </row>
    <row r="213" spans="1:7" x14ac:dyDescent="0.25">
      <c r="A213">
        <v>2120</v>
      </c>
      <c r="C213" t="str">
        <f>"375570"</f>
        <v>375570</v>
      </c>
      <c r="D213" t="s">
        <v>273</v>
      </c>
      <c r="E213" s="7">
        <v>3</v>
      </c>
      <c r="F213" s="1">
        <v>21</v>
      </c>
      <c r="G213" s="1">
        <v>63</v>
      </c>
    </row>
    <row r="214" spans="1:7" x14ac:dyDescent="0.25">
      <c r="A214">
        <v>2130</v>
      </c>
      <c r="C214" t="str">
        <f>"375576"</f>
        <v>375576</v>
      </c>
      <c r="D214" t="s">
        <v>274</v>
      </c>
      <c r="E214" s="7">
        <v>6</v>
      </c>
      <c r="F214" s="1">
        <v>18</v>
      </c>
      <c r="G214" s="1">
        <v>108</v>
      </c>
    </row>
    <row r="215" spans="1:7" x14ac:dyDescent="0.25">
      <c r="A215">
        <v>2140</v>
      </c>
      <c r="C215" t="str">
        <f>"375573"</f>
        <v>375573</v>
      </c>
      <c r="D215" t="s">
        <v>275</v>
      </c>
      <c r="E215" s="7">
        <v>9</v>
      </c>
      <c r="F215" s="1">
        <v>28</v>
      </c>
      <c r="G215" s="1">
        <v>252</v>
      </c>
    </row>
    <row r="216" spans="1:7" x14ac:dyDescent="0.25">
      <c r="A216">
        <v>2150</v>
      </c>
      <c r="C216" t="s">
        <v>276</v>
      </c>
      <c r="D216" t="s">
        <v>277</v>
      </c>
      <c r="E216" s="7">
        <v>1</v>
      </c>
      <c r="F216" s="1">
        <v>29</v>
      </c>
      <c r="G216" s="1">
        <v>29</v>
      </c>
    </row>
    <row r="217" spans="1:7" x14ac:dyDescent="0.25">
      <c r="A217">
        <v>2160</v>
      </c>
      <c r="C217" t="s">
        <v>278</v>
      </c>
      <c r="D217" t="s">
        <v>279</v>
      </c>
      <c r="E217" s="7">
        <v>1</v>
      </c>
      <c r="F217" s="1">
        <v>13</v>
      </c>
      <c r="G217" s="1">
        <v>13</v>
      </c>
    </row>
    <row r="218" spans="1:7" x14ac:dyDescent="0.25">
      <c r="A218">
        <v>2170</v>
      </c>
      <c r="C218" t="str">
        <f>"375568"</f>
        <v>375568</v>
      </c>
      <c r="D218" t="s">
        <v>280</v>
      </c>
      <c r="E218" s="7">
        <v>12</v>
      </c>
      <c r="F218" s="1">
        <v>18</v>
      </c>
      <c r="G218" s="1">
        <v>216</v>
      </c>
    </row>
    <row r="219" spans="1:7" x14ac:dyDescent="0.25">
      <c r="A219">
        <v>2180</v>
      </c>
      <c r="C219" t="s">
        <v>281</v>
      </c>
      <c r="D219" t="s">
        <v>282</v>
      </c>
      <c r="E219" s="7">
        <v>3</v>
      </c>
      <c r="F219" s="1">
        <v>15</v>
      </c>
      <c r="G219" s="1">
        <v>45</v>
      </c>
    </row>
    <row r="220" spans="1:7" x14ac:dyDescent="0.25">
      <c r="A220">
        <v>2190</v>
      </c>
      <c r="C220" t="s">
        <v>283</v>
      </c>
      <c r="D220" t="s">
        <v>284</v>
      </c>
      <c r="E220" s="7">
        <v>12</v>
      </c>
      <c r="F220" s="1">
        <v>18</v>
      </c>
      <c r="G220" s="1">
        <v>216</v>
      </c>
    </row>
    <row r="221" spans="1:7" x14ac:dyDescent="0.25">
      <c r="A221">
        <v>2200</v>
      </c>
      <c r="C221" t="s">
        <v>285</v>
      </c>
      <c r="D221" t="s">
        <v>286</v>
      </c>
      <c r="E221" s="7">
        <v>11</v>
      </c>
      <c r="F221" s="1">
        <v>28</v>
      </c>
      <c r="G221" s="1">
        <v>308</v>
      </c>
    </row>
    <row r="222" spans="1:7" x14ac:dyDescent="0.25">
      <c r="A222">
        <v>2210</v>
      </c>
      <c r="C222" t="s">
        <v>287</v>
      </c>
      <c r="D222" t="s">
        <v>288</v>
      </c>
      <c r="E222" s="7">
        <v>18</v>
      </c>
      <c r="F222" s="1">
        <v>25</v>
      </c>
      <c r="G222" s="1">
        <v>450</v>
      </c>
    </row>
    <row r="223" spans="1:7" s="5" customFormat="1" ht="86.1" customHeight="1" x14ac:dyDescent="0.25">
      <c r="A223" s="5">
        <v>2220</v>
      </c>
      <c r="C223" s="5" t="str">
        <f>"1489"</f>
        <v>1489</v>
      </c>
      <c r="D223" s="5" t="s">
        <v>289</v>
      </c>
      <c r="E223" s="9">
        <v>27</v>
      </c>
      <c r="F223" s="6">
        <v>20</v>
      </c>
      <c r="G223" s="6">
        <v>540</v>
      </c>
    </row>
    <row r="224" spans="1:7" x14ac:dyDescent="0.25">
      <c r="A224">
        <v>2230</v>
      </c>
      <c r="C224" t="str">
        <f>"375723"</f>
        <v>375723</v>
      </c>
      <c r="D224" t="s">
        <v>290</v>
      </c>
      <c r="E224" s="7">
        <v>6</v>
      </c>
      <c r="F224" s="1">
        <v>299</v>
      </c>
      <c r="G224" s="1">
        <v>1794</v>
      </c>
    </row>
    <row r="225" spans="1:7" x14ac:dyDescent="0.25">
      <c r="A225">
        <v>2240</v>
      </c>
      <c r="C225" t="str">
        <f>"375722"</f>
        <v>375722</v>
      </c>
      <c r="D225" t="s">
        <v>291</v>
      </c>
      <c r="E225" s="7">
        <v>3</v>
      </c>
      <c r="F225" s="1">
        <v>299</v>
      </c>
      <c r="G225" s="1">
        <v>897</v>
      </c>
    </row>
    <row r="226" spans="1:7" x14ac:dyDescent="0.25">
      <c r="A226">
        <v>2250</v>
      </c>
      <c r="C226" t="str">
        <f>"375721"</f>
        <v>375721</v>
      </c>
      <c r="D226" t="s">
        <v>292</v>
      </c>
      <c r="E226" s="7">
        <v>4</v>
      </c>
      <c r="F226" s="1">
        <v>280</v>
      </c>
      <c r="G226" s="1">
        <v>1120</v>
      </c>
    </row>
    <row r="227" spans="1:7" x14ac:dyDescent="0.25">
      <c r="A227">
        <v>2260</v>
      </c>
      <c r="C227" t="s">
        <v>293</v>
      </c>
      <c r="D227" t="s">
        <v>294</v>
      </c>
      <c r="E227" s="7">
        <v>81</v>
      </c>
      <c r="F227" s="1">
        <v>6.9</v>
      </c>
      <c r="G227" s="1">
        <v>558.9</v>
      </c>
    </row>
    <row r="228" spans="1:7" x14ac:dyDescent="0.25">
      <c r="A228">
        <v>2270</v>
      </c>
      <c r="C228" t="s">
        <v>295</v>
      </c>
      <c r="D228" t="s">
        <v>296</v>
      </c>
      <c r="E228" s="7">
        <v>39</v>
      </c>
      <c r="F228" s="1">
        <v>25</v>
      </c>
      <c r="G228" s="1">
        <v>975</v>
      </c>
    </row>
    <row r="229" spans="1:7" x14ac:dyDescent="0.25">
      <c r="A229">
        <v>2280</v>
      </c>
      <c r="C229" t="str">
        <f>"447B407"</f>
        <v>447B407</v>
      </c>
      <c r="D229" t="s">
        <v>297</v>
      </c>
      <c r="E229" s="7">
        <v>12</v>
      </c>
      <c r="F229" s="1">
        <v>70</v>
      </c>
      <c r="G229" s="1">
        <v>840</v>
      </c>
    </row>
    <row r="230" spans="1:7" x14ac:dyDescent="0.25">
      <c r="A230">
        <v>2290</v>
      </c>
      <c r="C230" t="str">
        <f>"7240518000"</f>
        <v>7240518000</v>
      </c>
      <c r="D230" t="s">
        <v>298</v>
      </c>
      <c r="E230" s="7">
        <v>12</v>
      </c>
      <c r="F230" s="1">
        <v>15</v>
      </c>
      <c r="G230" s="1">
        <v>180</v>
      </c>
    </row>
    <row r="231" spans="1:7" s="5" customFormat="1" ht="93" customHeight="1" x14ac:dyDescent="0.25">
      <c r="A231" s="5">
        <v>2300</v>
      </c>
      <c r="C231" s="5" t="str">
        <f>"7240516000"</f>
        <v>7240516000</v>
      </c>
      <c r="D231" s="5" t="s">
        <v>299</v>
      </c>
      <c r="E231" s="9">
        <v>24</v>
      </c>
      <c r="F231" s="6">
        <v>15</v>
      </c>
      <c r="G231" s="6">
        <v>360</v>
      </c>
    </row>
    <row r="232" spans="1:7" x14ac:dyDescent="0.25">
      <c r="A232">
        <v>2310</v>
      </c>
      <c r="C232" t="str">
        <f>"202337"</f>
        <v>202337</v>
      </c>
      <c r="D232" t="s">
        <v>300</v>
      </c>
      <c r="E232" s="7">
        <v>2</v>
      </c>
      <c r="F232" s="1">
        <v>15</v>
      </c>
      <c r="G232" s="1">
        <v>30</v>
      </c>
    </row>
    <row r="233" spans="1:7" s="5" customFormat="1" ht="92.1" customHeight="1" x14ac:dyDescent="0.25">
      <c r="A233" s="5">
        <v>2320</v>
      </c>
      <c r="C233" s="5" t="str">
        <f>"7241843000"</f>
        <v>7241843000</v>
      </c>
      <c r="D233" s="5" t="s">
        <v>301</v>
      </c>
      <c r="E233" s="9">
        <v>24</v>
      </c>
      <c r="F233" s="6">
        <v>15</v>
      </c>
      <c r="G233" s="6">
        <v>360</v>
      </c>
    </row>
    <row r="234" spans="1:7" x14ac:dyDescent="0.25">
      <c r="A234">
        <v>2330</v>
      </c>
      <c r="C234" t="s">
        <v>302</v>
      </c>
      <c r="D234" t="s">
        <v>303</v>
      </c>
      <c r="E234" s="7">
        <v>23</v>
      </c>
      <c r="F234" s="1">
        <v>15</v>
      </c>
      <c r="G234" s="1">
        <v>345</v>
      </c>
    </row>
    <row r="235" spans="1:7" x14ac:dyDescent="0.25">
      <c r="A235">
        <v>2340</v>
      </c>
      <c r="C235" t="str">
        <f>"7208408000"</f>
        <v>7208408000</v>
      </c>
      <c r="D235" t="s">
        <v>304</v>
      </c>
      <c r="E235" s="7">
        <v>24</v>
      </c>
      <c r="F235" s="1">
        <v>15</v>
      </c>
      <c r="G235" s="1">
        <v>360</v>
      </c>
    </row>
    <row r="236" spans="1:7" s="5" customFormat="1" ht="81" customHeight="1" x14ac:dyDescent="0.25">
      <c r="A236" s="5">
        <v>2350</v>
      </c>
      <c r="C236" s="5" t="s">
        <v>305</v>
      </c>
      <c r="D236" s="5" t="s">
        <v>306</v>
      </c>
      <c r="E236" s="9">
        <v>3</v>
      </c>
      <c r="F236" s="6">
        <v>80</v>
      </c>
      <c r="G236" s="6">
        <v>240</v>
      </c>
    </row>
    <row r="237" spans="1:7" s="5" customFormat="1" ht="93" customHeight="1" x14ac:dyDescent="0.25">
      <c r="A237" s="5">
        <v>2360</v>
      </c>
      <c r="C237" s="5" t="str">
        <f>"05LM-SLFI-INT"</f>
        <v>05LM-SLFI-INT</v>
      </c>
      <c r="D237" s="5" t="s">
        <v>307</v>
      </c>
      <c r="E237" s="9">
        <v>6</v>
      </c>
      <c r="F237" s="6">
        <v>150</v>
      </c>
      <c r="G237" s="6">
        <v>900</v>
      </c>
    </row>
    <row r="238" spans="1:7" s="5" customFormat="1" ht="80.099999999999994" customHeight="1" x14ac:dyDescent="0.25">
      <c r="A238" s="5">
        <v>2370</v>
      </c>
      <c r="C238" s="5" t="s">
        <v>308</v>
      </c>
      <c r="D238" s="5" t="s">
        <v>309</v>
      </c>
      <c r="E238" s="9">
        <v>2</v>
      </c>
      <c r="F238" s="6">
        <v>350</v>
      </c>
      <c r="G238" s="6">
        <v>700</v>
      </c>
    </row>
    <row r="239" spans="1:7" x14ac:dyDescent="0.25">
      <c r="A239">
        <v>2380</v>
      </c>
      <c r="C239" t="str">
        <f>"20357080"</f>
        <v>20357080</v>
      </c>
      <c r="D239" t="s">
        <v>310</v>
      </c>
      <c r="E239" s="7">
        <v>27</v>
      </c>
      <c r="F239" s="1">
        <v>110</v>
      </c>
      <c r="G239" s="1">
        <v>2970</v>
      </c>
    </row>
    <row r="240" spans="1:7" x14ac:dyDescent="0.25">
      <c r="A240">
        <v>2390</v>
      </c>
      <c r="C240" t="s">
        <v>311</v>
      </c>
      <c r="D240" t="s">
        <v>312</v>
      </c>
      <c r="E240" s="7">
        <v>1</v>
      </c>
      <c r="F240" s="1">
        <v>40</v>
      </c>
      <c r="G240" s="1">
        <v>40</v>
      </c>
    </row>
    <row r="241" spans="1:7" x14ac:dyDescent="0.25">
      <c r="A241">
        <v>2400</v>
      </c>
      <c r="C241" t="str">
        <f>"370641"</f>
        <v>370641</v>
      </c>
      <c r="D241" t="s">
        <v>313</v>
      </c>
      <c r="E241" s="7">
        <v>2</v>
      </c>
      <c r="F241" s="1">
        <v>150</v>
      </c>
      <c r="G241" s="1">
        <v>300</v>
      </c>
    </row>
    <row r="242" spans="1:7" x14ac:dyDescent="0.25">
      <c r="A242">
        <v>2410</v>
      </c>
      <c r="C242" t="s">
        <v>314</v>
      </c>
      <c r="D242" t="s">
        <v>315</v>
      </c>
      <c r="E242" s="7">
        <v>1</v>
      </c>
      <c r="F242" s="1">
        <v>60</v>
      </c>
      <c r="G242" s="1">
        <v>60</v>
      </c>
    </row>
    <row r="243" spans="1:7" ht="75" customHeight="1" x14ac:dyDescent="0.25">
      <c r="A243">
        <v>2420</v>
      </c>
      <c r="C243" t="str">
        <f>"400792"</f>
        <v>400792</v>
      </c>
      <c r="D243" t="s">
        <v>316</v>
      </c>
      <c r="E243" s="7">
        <v>9</v>
      </c>
      <c r="F243" s="1">
        <v>40</v>
      </c>
      <c r="G243" s="1">
        <v>360</v>
      </c>
    </row>
    <row r="244" spans="1:7" x14ac:dyDescent="0.25">
      <c r="A244">
        <v>2430</v>
      </c>
      <c r="C244" t="str">
        <f>"400793"</f>
        <v>400793</v>
      </c>
      <c r="D244" t="s">
        <v>317</v>
      </c>
      <c r="E244" s="7">
        <v>7</v>
      </c>
      <c r="F244" s="1">
        <v>40</v>
      </c>
      <c r="G244" s="1">
        <v>280</v>
      </c>
    </row>
    <row r="245" spans="1:7" ht="27" customHeight="1" x14ac:dyDescent="0.25">
      <c r="A245">
        <v>2440</v>
      </c>
      <c r="C245" t="str">
        <f>"400794"</f>
        <v>400794</v>
      </c>
      <c r="D245" t="s">
        <v>318</v>
      </c>
      <c r="E245" s="7">
        <v>7</v>
      </c>
      <c r="F245" s="1">
        <v>40</v>
      </c>
      <c r="G245" s="1">
        <v>280</v>
      </c>
    </row>
    <row r="246" spans="1:7" x14ac:dyDescent="0.25">
      <c r="A246">
        <v>2450</v>
      </c>
      <c r="C246" t="str">
        <f>"20331582"</f>
        <v>20331582</v>
      </c>
      <c r="D246" t="s">
        <v>319</v>
      </c>
      <c r="E246" s="7">
        <v>2</v>
      </c>
      <c r="F246" s="1">
        <v>190</v>
      </c>
      <c r="G246" s="1">
        <v>380</v>
      </c>
    </row>
    <row r="247" spans="1:7" x14ac:dyDescent="0.25">
      <c r="A247">
        <v>2460</v>
      </c>
      <c r="C247" t="str">
        <f>"447B262EVO"</f>
        <v>447B262EVO</v>
      </c>
      <c r="D247" t="s">
        <v>320</v>
      </c>
      <c r="E247" s="7">
        <v>3</v>
      </c>
      <c r="F247" s="1">
        <v>45</v>
      </c>
      <c r="G247" s="1">
        <v>135</v>
      </c>
    </row>
    <row r="248" spans="1:7" x14ac:dyDescent="0.25">
      <c r="A248">
        <v>2470</v>
      </c>
      <c r="C248" t="s">
        <v>321</v>
      </c>
      <c r="D248" t="s">
        <v>322</v>
      </c>
      <c r="E248" s="7">
        <v>1</v>
      </c>
      <c r="F248" s="1">
        <v>6</v>
      </c>
      <c r="G248" s="1">
        <v>6</v>
      </c>
    </row>
    <row r="249" spans="1:7" x14ac:dyDescent="0.25">
      <c r="A249">
        <v>2480</v>
      </c>
      <c r="C249" t="s">
        <v>323</v>
      </c>
      <c r="D249" t="s">
        <v>324</v>
      </c>
      <c r="E249" s="7">
        <v>2</v>
      </c>
      <c r="F249" s="1">
        <v>6</v>
      </c>
      <c r="G249" s="1">
        <v>12</v>
      </c>
    </row>
    <row r="250" spans="1:7" x14ac:dyDescent="0.25">
      <c r="A250">
        <v>2490</v>
      </c>
      <c r="C250" t="s">
        <v>325</v>
      </c>
      <c r="D250" t="s">
        <v>326</v>
      </c>
      <c r="E250" s="7">
        <v>5</v>
      </c>
      <c r="F250" s="1">
        <v>6</v>
      </c>
      <c r="G250" s="1">
        <v>30</v>
      </c>
    </row>
    <row r="251" spans="1:7" x14ac:dyDescent="0.25">
      <c r="A251">
        <v>2500</v>
      </c>
      <c r="C251" t="s">
        <v>327</v>
      </c>
      <c r="D251" t="s">
        <v>328</v>
      </c>
      <c r="E251" s="7">
        <v>1</v>
      </c>
      <c r="F251" s="1">
        <v>6</v>
      </c>
      <c r="G251" s="1">
        <v>6</v>
      </c>
    </row>
    <row r="252" spans="1:7" x14ac:dyDescent="0.25">
      <c r="A252">
        <v>2510</v>
      </c>
      <c r="C252" t="s">
        <v>329</v>
      </c>
      <c r="D252" t="s">
        <v>330</v>
      </c>
      <c r="E252" s="7">
        <v>2</v>
      </c>
      <c r="F252" s="1">
        <v>6</v>
      </c>
      <c r="G252" s="1">
        <v>12</v>
      </c>
    </row>
    <row r="253" spans="1:7" x14ac:dyDescent="0.25">
      <c r="A253">
        <v>2520</v>
      </c>
      <c r="C253" t="s">
        <v>331</v>
      </c>
      <c r="D253" t="s">
        <v>332</v>
      </c>
      <c r="E253" s="7">
        <v>1</v>
      </c>
      <c r="F253" s="1">
        <v>6</v>
      </c>
      <c r="G253" s="1">
        <v>6</v>
      </c>
    </row>
    <row r="254" spans="1:7" x14ac:dyDescent="0.25">
      <c r="A254">
        <v>2530</v>
      </c>
      <c r="C254" t="s">
        <v>333</v>
      </c>
      <c r="D254" t="s">
        <v>334</v>
      </c>
      <c r="E254" s="7">
        <v>1</v>
      </c>
      <c r="F254" s="1">
        <v>6</v>
      </c>
      <c r="G254" s="1">
        <v>6</v>
      </c>
    </row>
    <row r="255" spans="1:7" x14ac:dyDescent="0.25">
      <c r="A255">
        <v>2540</v>
      </c>
      <c r="C255" t="s">
        <v>335</v>
      </c>
      <c r="D255" t="s">
        <v>336</v>
      </c>
      <c r="E255" s="7">
        <v>1</v>
      </c>
      <c r="F255" s="1">
        <v>6</v>
      </c>
      <c r="G255" s="1">
        <v>6</v>
      </c>
    </row>
    <row r="256" spans="1:7" x14ac:dyDescent="0.25">
      <c r="A256">
        <v>2550</v>
      </c>
      <c r="C256" t="s">
        <v>337</v>
      </c>
      <c r="D256" t="s">
        <v>338</v>
      </c>
      <c r="E256" s="7">
        <v>10</v>
      </c>
      <c r="F256" s="1">
        <v>3</v>
      </c>
      <c r="G256" s="1">
        <v>30</v>
      </c>
    </row>
    <row r="257" spans="1:7" x14ac:dyDescent="0.25">
      <c r="A257">
        <v>2560</v>
      </c>
      <c r="C257" t="s">
        <v>339</v>
      </c>
      <c r="D257" t="s">
        <v>340</v>
      </c>
      <c r="E257" s="7">
        <v>2</v>
      </c>
      <c r="F257" s="1">
        <v>10</v>
      </c>
      <c r="G257" s="1">
        <v>20</v>
      </c>
    </row>
    <row r="258" spans="1:7" x14ac:dyDescent="0.25">
      <c r="A258">
        <v>2570</v>
      </c>
      <c r="C258" t="s">
        <v>341</v>
      </c>
      <c r="D258" t="s">
        <v>342</v>
      </c>
      <c r="E258" s="7">
        <v>1</v>
      </c>
      <c r="F258" s="1">
        <v>15</v>
      </c>
      <c r="G258" s="1">
        <v>15</v>
      </c>
    </row>
    <row r="259" spans="1:7" s="5" customFormat="1" ht="83.1" customHeight="1" x14ac:dyDescent="0.25">
      <c r="A259" s="5">
        <v>2580</v>
      </c>
      <c r="C259" s="5" t="str">
        <f>"2034900259"</f>
        <v>2034900259</v>
      </c>
      <c r="D259" s="5" t="s">
        <v>343</v>
      </c>
      <c r="E259" s="9">
        <v>2</v>
      </c>
      <c r="F259" s="6">
        <v>40</v>
      </c>
      <c r="G259" s="6">
        <v>80</v>
      </c>
    </row>
    <row r="260" spans="1:7" s="5" customFormat="1" ht="92.1" customHeight="1" x14ac:dyDescent="0.25">
      <c r="A260" s="5">
        <v>2590</v>
      </c>
      <c r="C260" s="5" t="str">
        <f>"399FOR433"</f>
        <v>399FOR433</v>
      </c>
      <c r="D260" s="5" t="s">
        <v>344</v>
      </c>
      <c r="E260" s="9">
        <v>27</v>
      </c>
      <c r="F260" s="6">
        <v>18</v>
      </c>
      <c r="G260" s="6">
        <v>486</v>
      </c>
    </row>
    <row r="261" spans="1:7" x14ac:dyDescent="0.25">
      <c r="A261">
        <v>2600</v>
      </c>
      <c r="C261" t="str">
        <f>"150013"</f>
        <v>150013</v>
      </c>
      <c r="D261" t="s">
        <v>345</v>
      </c>
      <c r="E261" s="7">
        <v>96</v>
      </c>
      <c r="F261" s="1">
        <v>20</v>
      </c>
      <c r="G261" s="1">
        <v>1920</v>
      </c>
    </row>
    <row r="262" spans="1:7" s="5" customFormat="1" ht="78" customHeight="1" x14ac:dyDescent="0.25">
      <c r="A262" s="5">
        <v>2610</v>
      </c>
      <c r="C262" s="5" t="str">
        <f>"399KIT510"</f>
        <v>399KIT510</v>
      </c>
      <c r="D262" s="5" t="s">
        <v>346</v>
      </c>
      <c r="E262" s="9">
        <v>28</v>
      </c>
      <c r="F262" s="6">
        <v>39</v>
      </c>
      <c r="G262" s="6">
        <v>1092</v>
      </c>
    </row>
    <row r="263" spans="1:7" x14ac:dyDescent="0.25">
      <c r="A263">
        <v>2620</v>
      </c>
      <c r="C263" t="str">
        <f>"21902"</f>
        <v>21902</v>
      </c>
      <c r="D263" t="s">
        <v>347</v>
      </c>
      <c r="E263" s="7">
        <v>4</v>
      </c>
      <c r="F263" s="1">
        <v>60</v>
      </c>
      <c r="G263" s="1">
        <v>240</v>
      </c>
    </row>
    <row r="264" spans="1:7" x14ac:dyDescent="0.25">
      <c r="A264">
        <v>2630</v>
      </c>
      <c r="C264" t="str">
        <f>"20328718"</f>
        <v>20328718</v>
      </c>
      <c r="D264" t="s">
        <v>348</v>
      </c>
      <c r="E264" s="7">
        <v>12</v>
      </c>
      <c r="F264" s="1">
        <v>10</v>
      </c>
      <c r="G264" s="1">
        <v>120</v>
      </c>
    </row>
    <row r="265" spans="1:7" x14ac:dyDescent="0.25">
      <c r="A265">
        <v>2650</v>
      </c>
      <c r="C265" t="s">
        <v>349</v>
      </c>
      <c r="D265" t="s">
        <v>350</v>
      </c>
      <c r="E265" s="7">
        <v>1</v>
      </c>
      <c r="F265" s="1">
        <v>100</v>
      </c>
      <c r="G265" s="1">
        <v>100</v>
      </c>
    </row>
    <row r="266" spans="1:7" x14ac:dyDescent="0.25">
      <c r="A266">
        <v>2660</v>
      </c>
      <c r="C266" t="str">
        <f>"447E317"</f>
        <v>447E317</v>
      </c>
      <c r="D266" t="s">
        <v>351</v>
      </c>
      <c r="E266" s="7">
        <v>96</v>
      </c>
      <c r="F266" s="1">
        <v>7</v>
      </c>
      <c r="G266" s="1">
        <v>672</v>
      </c>
    </row>
    <row r="267" spans="1:7" x14ac:dyDescent="0.25">
      <c r="A267">
        <v>2670</v>
      </c>
      <c r="C267" t="str">
        <f>"447D103"</f>
        <v>447D103</v>
      </c>
      <c r="D267" t="s">
        <v>352</v>
      </c>
      <c r="E267" s="7">
        <v>96</v>
      </c>
      <c r="F267" s="1">
        <v>6</v>
      </c>
      <c r="G267" s="1">
        <v>576</v>
      </c>
    </row>
    <row r="269" spans="1:7" x14ac:dyDescent="0.25">
      <c r="E269" s="12">
        <f>SUM(E4:E267)</f>
        <v>3078</v>
      </c>
      <c r="F269" s="10" t="s">
        <v>354</v>
      </c>
      <c r="G269" s="10">
        <f>SUM(G4:G268)</f>
        <v>44538.240000000005</v>
      </c>
    </row>
    <row r="271" spans="1:7" x14ac:dyDescent="0.25">
      <c r="D271" s="13" t="s">
        <v>490</v>
      </c>
      <c r="E271" s="8">
        <v>1051</v>
      </c>
      <c r="G271" s="1">
        <v>14379</v>
      </c>
    </row>
    <row r="273" spans="4:7" x14ac:dyDescent="0.25">
      <c r="D273" s="14" t="s">
        <v>491</v>
      </c>
      <c r="E273" s="15">
        <f>SUM(E269:E271)</f>
        <v>4129</v>
      </c>
      <c r="F273" s="10"/>
      <c r="G273" s="10">
        <f>SUM(G269:G271)</f>
        <v>58917.240000000005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COSMETICS LST1</vt:lpstr>
      <vt:lpstr>COSMETICS LST2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2022-02-14T16:49:16Z</dcterms:created>
  <dcterms:modified xsi:type="dcterms:W3CDTF">2022-03-28T08:34:14Z</dcterms:modified>
</cp:coreProperties>
</file>